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tabRatio="927" activeTab="0"/>
  </bookViews>
  <sheets>
    <sheet name="工程概况" sheetId="1" r:id="rId1"/>
    <sheet name="费用组成分析" sheetId="2" r:id="rId2"/>
    <sheet name="分部分项工程费" sheetId="3" r:id="rId3"/>
    <sheet name="措施项目费" sheetId="4" r:id="rId4"/>
    <sheet name="工料分析表" sheetId="5" r:id="rId5"/>
  </sheets>
  <definedNames/>
  <calcPr fullCalcOnLoad="1"/>
</workbook>
</file>

<file path=xl/sharedStrings.xml><?xml version="1.0" encoding="utf-8"?>
<sst xmlns="http://schemas.openxmlformats.org/spreadsheetml/2006/main" count="264" uniqueCount="197">
  <si>
    <t xml:space="preserve">建筑安装工程概况与特征表 </t>
  </si>
  <si>
    <t> 工程名称：某住宅商品房一标段-地下室（人防）</t>
  </si>
  <si>
    <t>工程概况</t>
  </si>
  <si>
    <r>
      <t>建筑面积(m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)</t>
    </r>
  </si>
  <si>
    <t>地上层数(层)</t>
  </si>
  <si>
    <t>标准层高(m)</t>
  </si>
  <si>
    <r>
      <t>其中：地下室建筑面积(m</t>
    </r>
    <r>
      <rPr>
        <vertAlign val="super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)</t>
    </r>
  </si>
  <si>
    <t>地下层数(层)</t>
  </si>
  <si>
    <t>檐高(m)</t>
  </si>
  <si>
    <t>结构类型</t>
  </si>
  <si>
    <t>剪力墙结构</t>
  </si>
  <si>
    <t>工程用途</t>
  </si>
  <si>
    <t>住宅</t>
  </si>
  <si>
    <t>投资性质</t>
  </si>
  <si>
    <t>国有资金投资</t>
  </si>
  <si>
    <t>开工时间</t>
  </si>
  <si>
    <t>竣工时间</t>
  </si>
  <si>
    <t>工程所在地</t>
  </si>
  <si>
    <t>扬州</t>
  </si>
  <si>
    <t>造价类型</t>
  </si>
  <si>
    <t>最高投标限价</t>
  </si>
  <si>
    <t>计价方式</t>
  </si>
  <si>
    <t>工程量清单计价</t>
  </si>
  <si>
    <t>计价依据</t>
  </si>
  <si>
    <t>2014江苏省建筑与装饰工程计价定额、2014江苏省安装工程计价定额</t>
  </si>
  <si>
    <r>
      <t xml:space="preserve">总造价
</t>
    </r>
    <r>
      <rPr>
        <sz val="9"/>
        <color indexed="10"/>
        <rFont val="宋体"/>
        <family val="0"/>
      </rPr>
      <t>（元）</t>
    </r>
  </si>
  <si>
    <r>
      <t xml:space="preserve">其中土建造价
</t>
    </r>
    <r>
      <rPr>
        <sz val="9"/>
        <color indexed="10"/>
        <rFont val="宋体"/>
        <family val="0"/>
      </rPr>
      <t>（元）</t>
    </r>
  </si>
  <si>
    <r>
      <t xml:space="preserve">其中安装造价
</t>
    </r>
    <r>
      <rPr>
        <sz val="9"/>
        <color indexed="10"/>
        <rFont val="宋体"/>
        <family val="0"/>
      </rPr>
      <t>（元）</t>
    </r>
  </si>
  <si>
    <t>土建（装饰）工程
项目特征</t>
  </si>
  <si>
    <t>基础</t>
  </si>
  <si>
    <t>桩筏形基础</t>
  </si>
  <si>
    <t>楼地面</t>
  </si>
  <si>
    <t>80-200厚C30混凝土内配C8@200双向钢筋,(其中 50厚C30混凝土面层部分掺入金钢砂.金钢砂用量为 5kg/m2 )所有面层(垫层兼面层)需留6mX6m的分仓缝,分仓缝的做法参见国标 01J304-2a.3a/114</t>
  </si>
  <si>
    <t>外墙</t>
  </si>
  <si>
    <t>蒸压砂加气混凝土砌块</t>
  </si>
  <si>
    <t>内墙</t>
  </si>
  <si>
    <t>粉煤灰加气混凝土砌块</t>
  </si>
  <si>
    <t>外墙面</t>
  </si>
  <si>
    <t>1、10厚1:2.5水泥砂浆找平层 
2、中间复合热镀锌电焊钢丝网 
3、10厚1:2.5防水砂浆找平层(掺5%防水剂)  
4、满刮防水腻子一道,刷外墙涂料一底一面或5厚1:1水泥砂浆加水重20%胶粘外墙砖,1:1水泥砂浆勾缝</t>
  </si>
  <si>
    <t>内墙面</t>
  </si>
  <si>
    <t>(1)喷刷防霉乳胶漆二遍
(2)满刮大白腻子(包括找补腻子砂纸打磨)
(3)5厚1:0.3:3水泥石膏砂浆粉面
(4)12厚1:1:6水泥石膏砂浆打底
(5)刷界面处理剂一道</t>
  </si>
  <si>
    <t>天棚</t>
  </si>
  <si>
    <t>混凝土板下直接刷白色防霉乳胶漆二度</t>
  </si>
  <si>
    <t>柱、梁、板</t>
  </si>
  <si>
    <t>顶板C35，柱、墙C35</t>
  </si>
  <si>
    <t>屋面</t>
  </si>
  <si>
    <t>(1)种植土厚度见剖面图
(2)铺150g土工布一层
(3)25厚塑料透水疏水板 
(4)70厚C20细石混凝土保护层配Φ4@150双向
(纵横分仓缝间距不大于6米)
(5)(防水等级为一级)两层4.0厚自粘橡胶聚合物改性沥青防水卷材(上层4.0厚为耐根穿刺)+3.0mm厚自粘橡胶聚合物改性沥青防水卷材(防水等级为二级)一层3.0厚自粘橡胶聚合物改性沥青防水卷材
(6)20厚1:3水泥砂浆找平层
(7)(最薄处0)泡沫混凝土 1%找坡</t>
  </si>
  <si>
    <t>门窗</t>
  </si>
  <si>
    <t>甲级防火门、人防门</t>
  </si>
  <si>
    <t>安装工程
项目特征</t>
  </si>
  <si>
    <t>给排水</t>
  </si>
  <si>
    <t>人防给水算至室外水表处，进户水表未计；人防机械排水，室外算至外墙1.5m处，室内有密闭阀门的至密闭阀门，无密闭阀门的仅计入0.5m</t>
  </si>
  <si>
    <t>电气</t>
  </si>
  <si>
    <t>医疗救护站内的空调送风、排风管及照明插座、淋浴器和电热水器未计入；</t>
  </si>
  <si>
    <t>暖通</t>
  </si>
  <si>
    <t>/</t>
  </si>
  <si>
    <t>智能</t>
  </si>
  <si>
    <t>消防</t>
  </si>
  <si>
    <t>按图纸计算到位</t>
  </si>
  <si>
    <t>说明：（1）造价类型：一般分为最高投标限价、中标价、竣工结算价三种类型；
     （2）计价方式：一般分为工程量清单计价、定额计价两种方式；
     （3）计价依据：指使用的何种、何版本定额 
     （4）投资性质：一般分为国有资金投资或国有资金投资为主（二者简称“国有资金投资”）、非国有资金投资两种性质。</t>
  </si>
  <si>
    <t>土建与装饰工程分部分项工程费指标</t>
  </si>
  <si>
    <t>项目名称</t>
  </si>
  <si>
    <t>造价</t>
  </si>
  <si>
    <t>占土建造价</t>
  </si>
  <si>
    <t>平米造价</t>
  </si>
  <si>
    <t>(单位：元)</t>
  </si>
  <si>
    <t>比例(%)</t>
  </si>
  <si>
    <t>(费用/建筑面积)</t>
  </si>
  <si>
    <t>土建工程部分</t>
  </si>
  <si>
    <t>一</t>
  </si>
  <si>
    <t>分部分项工程费</t>
  </si>
  <si>
    <t>其中</t>
  </si>
  <si>
    <t>人工费</t>
  </si>
  <si>
    <t>材料费</t>
  </si>
  <si>
    <t>机械费</t>
  </si>
  <si>
    <t>管理费</t>
  </si>
  <si>
    <t>利润</t>
  </si>
  <si>
    <t>二</t>
  </si>
  <si>
    <t>措施项目费</t>
  </si>
  <si>
    <t>三</t>
  </si>
  <si>
    <t>其他项目费</t>
  </si>
  <si>
    <t>四</t>
  </si>
  <si>
    <t>规费</t>
  </si>
  <si>
    <t>五</t>
  </si>
  <si>
    <t>税金</t>
  </si>
  <si>
    <t>六</t>
  </si>
  <si>
    <t>总价让利</t>
  </si>
  <si>
    <t>合计</t>
  </si>
  <si>
    <t xml:space="preserve">注： </t>
  </si>
  <si>
    <t>安装工程分部分项工程费指标</t>
  </si>
  <si>
    <t>占安装造价</t>
  </si>
  <si>
    <t>安装工程部分</t>
  </si>
  <si>
    <t>让利</t>
  </si>
  <si>
    <t>分部名称</t>
  </si>
  <si>
    <t>造价
（元）</t>
  </si>
  <si>
    <t>平米造价
（费用/建筑面积）</t>
  </si>
  <si>
    <t>A.1</t>
  </si>
  <si>
    <t>土(石)方工程</t>
  </si>
  <si>
    <t>A.2</t>
  </si>
  <si>
    <t>桩与地基基础工程</t>
  </si>
  <si>
    <t>A.3</t>
  </si>
  <si>
    <t>砌筑工程</t>
  </si>
  <si>
    <t>A.4</t>
  </si>
  <si>
    <t>混凝土及钢筋混凝土工程</t>
  </si>
  <si>
    <t>A.5</t>
  </si>
  <si>
    <t>金属结构工程</t>
  </si>
  <si>
    <t>B.1</t>
  </si>
  <si>
    <t>屋面及防水工程</t>
  </si>
  <si>
    <t>B.2</t>
  </si>
  <si>
    <t>防腐、隔热、保温工程</t>
  </si>
  <si>
    <t>B.3</t>
  </si>
  <si>
    <t>楼地面工程</t>
  </si>
  <si>
    <t>B.4</t>
  </si>
  <si>
    <t>墙、柱面工程</t>
  </si>
  <si>
    <t>B.5</t>
  </si>
  <si>
    <t>天棚工程</t>
  </si>
  <si>
    <t>B.6</t>
  </si>
  <si>
    <t>油漆、涂料、裱糊工程</t>
  </si>
  <si>
    <t>B.7</t>
  </si>
  <si>
    <t>其他工程</t>
  </si>
  <si>
    <t>B.8</t>
  </si>
  <si>
    <t>门窗工程</t>
  </si>
  <si>
    <t>注：</t>
  </si>
  <si>
    <t>C.1</t>
  </si>
  <si>
    <t>水电</t>
  </si>
  <si>
    <t>C.2</t>
  </si>
  <si>
    <t>C.3</t>
  </si>
  <si>
    <t>通风及通信</t>
  </si>
  <si>
    <t>C.4</t>
  </si>
  <si>
    <t>抗震支架</t>
  </si>
  <si>
    <t>土建与装饰工程措施项目费指标</t>
  </si>
  <si>
    <t>序号</t>
  </si>
  <si>
    <t>造价
(单位：元)</t>
  </si>
  <si>
    <t>占分部分项
工程费比例(%)</t>
  </si>
  <si>
    <t>平米造价
(费用/建筑面积)</t>
  </si>
  <si>
    <t>现场安全文明施工措施费</t>
  </si>
  <si>
    <t>检验试验费</t>
  </si>
  <si>
    <t>夜间施工费</t>
  </si>
  <si>
    <t>非夜间施工照明</t>
  </si>
  <si>
    <t>冬雨季施工费</t>
  </si>
  <si>
    <t>已完工程及设备保护</t>
  </si>
  <si>
    <t>临时设施费</t>
  </si>
  <si>
    <t>分户验收费</t>
  </si>
  <si>
    <t>建筑工人实名制费用</t>
  </si>
  <si>
    <t>混凝土模板及支架（撑）</t>
  </si>
  <si>
    <t>垂直运输机械费</t>
  </si>
  <si>
    <t>超高施工增加</t>
  </si>
  <si>
    <t>大型机械设备进出场及安拆</t>
  </si>
  <si>
    <t>脚手架</t>
  </si>
  <si>
    <t>施工排水、降水</t>
  </si>
  <si>
    <t>安装工程措施项目费指标</t>
  </si>
  <si>
    <t>安全文明施工费</t>
  </si>
  <si>
    <t>夜间施工增加</t>
  </si>
  <si>
    <t>冬雨季施工增加</t>
  </si>
  <si>
    <t>住宅分户验收</t>
  </si>
  <si>
    <t>非夜间施工增加</t>
  </si>
  <si>
    <t>智慧工地费用</t>
  </si>
  <si>
    <t>高层建筑增加费</t>
  </si>
  <si>
    <t>土建与装饰工程工料分析表</t>
  </si>
  <si>
    <t>名称</t>
  </si>
  <si>
    <t>计量单位</t>
  </si>
  <si>
    <t>费用</t>
  </si>
  <si>
    <t>数量</t>
  </si>
  <si>
    <t>平米费用</t>
  </si>
  <si>
    <t>平米含量</t>
  </si>
  <si>
    <t>(数量/建筑面积)</t>
  </si>
  <si>
    <t>工日</t>
  </si>
  <si>
    <t>商品砼</t>
  </si>
  <si>
    <t>m3</t>
  </si>
  <si>
    <t>钢筋</t>
  </si>
  <si>
    <t>kg</t>
  </si>
  <si>
    <t>型钢</t>
  </si>
  <si>
    <t>砂</t>
  </si>
  <si>
    <t>T</t>
  </si>
  <si>
    <t>木模板</t>
  </si>
  <si>
    <t>m2</t>
  </si>
  <si>
    <t>标准砖</t>
  </si>
  <si>
    <t>百块</t>
  </si>
  <si>
    <t>蒸压加气混凝土砌块</t>
  </si>
  <si>
    <t>MU10混凝土实心砖</t>
  </si>
  <si>
    <t>水泥32.5</t>
  </si>
  <si>
    <t>Kg</t>
  </si>
  <si>
    <t>乙级防火门</t>
  </si>
  <si>
    <t>甲级防火门</t>
  </si>
  <si>
    <t>人防门GHSFM6022</t>
  </si>
  <si>
    <t>樘</t>
  </si>
  <si>
    <t>人防门GSFMG5025</t>
  </si>
  <si>
    <t>人防门HFM1020</t>
  </si>
  <si>
    <t>特级防火卷帘门</t>
  </si>
  <si>
    <t>环氧树脂面漆1.5厚</t>
  </si>
  <si>
    <t>备注：</t>
  </si>
  <si>
    <t>安装工程工料分析表</t>
  </si>
  <si>
    <t>费用
（元）</t>
  </si>
  <si>
    <t>平米费用
(费用/建筑面积)</t>
  </si>
  <si>
    <t>平米含量
(数量/建筑面积)</t>
  </si>
  <si>
    <t>元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</si>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</sst>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42"/>
      <name val="宋体"/>
      <family val="0"/>
    </font>
    <font>
      <b/>
      <sz val="13.5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vertAlign val="superscript"/>
      <sz val="9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0"/>
      <name val="宋体"/>
      <family val="0"/>
    </font>
    <font>
      <sz val="9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30"/>
      </right>
      <top style="thin">
        <color indexed="21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21"/>
      </top>
      <bottom>
        <color indexed="63"/>
      </bottom>
    </border>
    <border>
      <left style="thin">
        <color indexed="30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medium">
        <color indexed="30"/>
      </top>
      <bottom>
        <color indexed="63"/>
      </bottom>
    </border>
    <border>
      <left style="thin"/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6" fontId="6" fillId="35" borderId="20" xfId="0" applyNumberFormat="1" applyFont="1" applyFill="1" applyBorder="1" applyAlignment="1">
      <alignment horizontal="right" vertical="center" wrapText="1"/>
    </xf>
    <xf numFmtId="176" fontId="5" fillId="35" borderId="19" xfId="0" applyNumberFormat="1" applyFont="1" applyFill="1" applyBorder="1" applyAlignment="1">
      <alignment horizontal="right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176" fontId="6" fillId="36" borderId="20" xfId="0" applyNumberFormat="1" applyFont="1" applyFill="1" applyBorder="1" applyAlignment="1">
      <alignment horizontal="right" vertical="center" wrapText="1"/>
    </xf>
    <xf numFmtId="176" fontId="5" fillId="36" borderId="19" xfId="0" applyNumberFormat="1" applyFont="1" applyFill="1" applyBorder="1" applyAlignment="1">
      <alignment horizontal="right" vertical="center" wrapText="1"/>
    </xf>
    <xf numFmtId="176" fontId="6" fillId="35" borderId="19" xfId="0" applyNumberFormat="1" applyFont="1" applyFill="1" applyBorder="1" applyAlignment="1">
      <alignment horizontal="right" vertical="center" wrapText="1"/>
    </xf>
    <xf numFmtId="176" fontId="6" fillId="36" borderId="19" xfId="0" applyNumberFormat="1" applyFont="1" applyFill="1" applyBorder="1" applyAlignment="1">
      <alignment horizontal="right" vertical="center" wrapText="1"/>
    </xf>
    <xf numFmtId="176" fontId="6" fillId="36" borderId="20" xfId="0" applyNumberFormat="1" applyFont="1" applyFill="1" applyBorder="1" applyAlignment="1">
      <alignment horizontal="right" vertical="center" wrapText="1"/>
    </xf>
    <xf numFmtId="0" fontId="5" fillId="36" borderId="19" xfId="0" applyFont="1" applyFill="1" applyBorder="1" applyAlignment="1">
      <alignment horizontal="right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176" fontId="5" fillId="37" borderId="24" xfId="0" applyNumberFormat="1" applyFont="1" applyFill="1" applyBorder="1" applyAlignment="1">
      <alignment horizontal="right" vertical="center" wrapText="1"/>
    </xf>
    <xf numFmtId="0" fontId="5" fillId="38" borderId="23" xfId="0" applyFont="1" applyFill="1" applyBorder="1" applyAlignment="1">
      <alignment horizontal="center" vertical="center" wrapText="1"/>
    </xf>
    <xf numFmtId="176" fontId="5" fillId="38" borderId="24" xfId="0" applyNumberFormat="1" applyFont="1" applyFill="1" applyBorder="1" applyAlignment="1">
      <alignment horizontal="right" vertical="center" wrapText="1"/>
    </xf>
    <xf numFmtId="176" fontId="5" fillId="38" borderId="25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 wrapText="1"/>
    </xf>
    <xf numFmtId="0" fontId="5" fillId="36" borderId="19" xfId="0" applyNumberFormat="1" applyFont="1" applyFill="1" applyBorder="1" applyAlignment="1">
      <alignment horizontal="right" vertical="center" wrapText="1"/>
    </xf>
    <xf numFmtId="10" fontId="5" fillId="36" borderId="19" xfId="0" applyNumberFormat="1" applyFont="1" applyFill="1" applyBorder="1" applyAlignment="1">
      <alignment horizontal="right" vertical="center" wrapText="1"/>
    </xf>
    <xf numFmtId="177" fontId="5" fillId="36" borderId="33" xfId="0" applyNumberFormat="1" applyFont="1" applyFill="1" applyBorder="1" applyAlignment="1">
      <alignment horizontal="right" vertical="center" wrapText="1"/>
    </xf>
    <xf numFmtId="0" fontId="6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right" vertical="center" wrapText="1"/>
    </xf>
    <xf numFmtId="10" fontId="5" fillId="35" borderId="19" xfId="0" applyNumberFormat="1" applyFont="1" applyFill="1" applyBorder="1" applyAlignment="1">
      <alignment horizontal="right" vertical="center" wrapText="1"/>
    </xf>
    <xf numFmtId="177" fontId="5" fillId="35" borderId="33" xfId="0" applyNumberFormat="1" applyFont="1" applyFill="1" applyBorder="1" applyAlignment="1">
      <alignment horizontal="right" vertical="center" wrapText="1"/>
    </xf>
    <xf numFmtId="0" fontId="5" fillId="36" borderId="32" xfId="0" applyNumberFormat="1" applyFont="1" applyFill="1" applyBorder="1" applyAlignment="1">
      <alignment horizontal="right" vertical="center" wrapText="1"/>
    </xf>
    <xf numFmtId="0" fontId="5" fillId="35" borderId="19" xfId="0" applyFont="1" applyFill="1" applyBorder="1" applyAlignment="1">
      <alignment horizontal="right" vertical="center" wrapText="1"/>
    </xf>
    <xf numFmtId="0" fontId="5" fillId="35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26" xfId="0" applyFont="1" applyFill="1" applyBorder="1" applyAlignment="1">
      <alignment horizontal="left" vertical="center" wrapText="1"/>
    </xf>
    <xf numFmtId="10" fontId="5" fillId="36" borderId="19" xfId="17" applyNumberFormat="1" applyFont="1" applyFill="1" applyBorder="1" applyAlignment="1">
      <alignment horizontal="right" vertical="center" wrapText="1"/>
    </xf>
    <xf numFmtId="0" fontId="5" fillId="38" borderId="32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right" vertical="center" wrapText="1"/>
    </xf>
    <xf numFmtId="177" fontId="5" fillId="38" borderId="19" xfId="0" applyNumberFormat="1" applyFont="1" applyFill="1" applyBorder="1" applyAlignment="1">
      <alignment horizontal="right" vertical="center" wrapText="1"/>
    </xf>
    <xf numFmtId="177" fontId="5" fillId="38" borderId="33" xfId="0" applyNumberFormat="1" applyFont="1" applyFill="1" applyBorder="1" applyAlignment="1">
      <alignment horizontal="right" vertical="center" wrapText="1"/>
    </xf>
    <xf numFmtId="0" fontId="5" fillId="38" borderId="34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right" vertical="center" wrapText="1"/>
    </xf>
    <xf numFmtId="0" fontId="0" fillId="39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8" fillId="39" borderId="38" xfId="0" applyFont="1" applyFill="1" applyBorder="1" applyAlignment="1">
      <alignment horizontal="center" vertical="center"/>
    </xf>
    <xf numFmtId="0" fontId="5" fillId="36" borderId="39" xfId="0" applyFont="1" applyFill="1" applyBorder="1" applyAlignment="1">
      <alignment horizontal="center" vertical="center" wrapText="1"/>
    </xf>
    <xf numFmtId="176" fontId="9" fillId="36" borderId="19" xfId="0" applyNumberFormat="1" applyFont="1" applyFill="1" applyBorder="1" applyAlignment="1">
      <alignment horizontal="right" vertical="center" wrapText="1"/>
    </xf>
    <xf numFmtId="0" fontId="8" fillId="0" borderId="38" xfId="0" applyFont="1" applyBorder="1" applyAlignment="1">
      <alignment horizontal="center" vertical="center"/>
    </xf>
    <xf numFmtId="0" fontId="9" fillId="39" borderId="40" xfId="0" applyFont="1" applyFill="1" applyBorder="1" applyAlignment="1">
      <alignment horizontal="center" vertical="center" wrapText="1"/>
    </xf>
    <xf numFmtId="176" fontId="9" fillId="39" borderId="19" xfId="0" applyNumberFormat="1" applyFont="1" applyFill="1" applyBorder="1" applyAlignment="1">
      <alignment horizontal="right" vertical="center" wrapText="1"/>
    </xf>
    <xf numFmtId="0" fontId="9" fillId="36" borderId="40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176" fontId="8" fillId="36" borderId="19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0" fontId="8" fillId="37" borderId="0" xfId="0" applyFont="1" applyFill="1" applyBorder="1" applyAlignment="1">
      <alignment horizontal="left" vertical="center"/>
    </xf>
    <xf numFmtId="0" fontId="5" fillId="34" borderId="41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40" borderId="25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right" vertical="center" wrapText="1"/>
    </xf>
    <xf numFmtId="10" fontId="5" fillId="36" borderId="31" xfId="0" applyNumberFormat="1" applyFont="1" applyFill="1" applyBorder="1" applyAlignment="1">
      <alignment horizontal="right" vertical="center" wrapText="1"/>
    </xf>
    <xf numFmtId="177" fontId="5" fillId="36" borderId="31" xfId="0" applyNumberFormat="1" applyFont="1" applyFill="1" applyBorder="1" applyAlignment="1">
      <alignment horizontal="right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5" fillId="39" borderId="48" xfId="0" applyNumberFormat="1" applyFont="1" applyFill="1" applyBorder="1" applyAlignment="1">
      <alignment horizontal="right" vertical="center" wrapText="1"/>
    </xf>
    <xf numFmtId="10" fontId="5" fillId="39" borderId="31" xfId="0" applyNumberFormat="1" applyFont="1" applyFill="1" applyBorder="1" applyAlignment="1">
      <alignment horizontal="right" vertical="center" wrapText="1"/>
    </xf>
    <xf numFmtId="177" fontId="5" fillId="39" borderId="31" xfId="0" applyNumberFormat="1" applyFont="1" applyFill="1" applyBorder="1" applyAlignment="1">
      <alignment horizontal="right" vertical="center" wrapText="1"/>
    </xf>
    <xf numFmtId="0" fontId="5" fillId="40" borderId="47" xfId="0" applyFont="1" applyFill="1" applyBorder="1" applyAlignment="1">
      <alignment horizontal="center" vertical="center" wrapText="1"/>
    </xf>
    <xf numFmtId="0" fontId="5" fillId="40" borderId="46" xfId="0" applyFont="1" applyFill="1" applyBorder="1" applyAlignment="1">
      <alignment horizontal="center" vertical="center" wrapText="1"/>
    </xf>
    <xf numFmtId="176" fontId="5" fillId="36" borderId="48" xfId="0" applyNumberFormat="1" applyFont="1" applyFill="1" applyBorder="1" applyAlignment="1">
      <alignment horizontal="right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40" borderId="48" xfId="0" applyFont="1" applyFill="1" applyBorder="1" applyAlignment="1">
      <alignment horizontal="center" vertical="center" wrapText="1"/>
    </xf>
    <xf numFmtId="0" fontId="5" fillId="40" borderId="40" xfId="0" applyFont="1" applyFill="1" applyBorder="1" applyAlignment="1">
      <alignment horizontal="center" vertical="center" wrapText="1"/>
    </xf>
    <xf numFmtId="176" fontId="5" fillId="36" borderId="31" xfId="0" applyNumberFormat="1" applyFont="1" applyFill="1" applyBorder="1" applyAlignment="1">
      <alignment horizontal="right" vertical="center" wrapText="1"/>
    </xf>
    <xf numFmtId="0" fontId="5" fillId="40" borderId="48" xfId="0" applyFont="1" applyFill="1" applyBorder="1" applyAlignment="1">
      <alignment horizontal="center" vertical="center" wrapText="1"/>
    </xf>
    <xf numFmtId="0" fontId="5" fillId="40" borderId="40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right" vertical="center" wrapText="1"/>
    </xf>
    <xf numFmtId="9" fontId="6" fillId="36" borderId="48" xfId="17" applyNumberFormat="1" applyFont="1" applyFill="1" applyBorder="1" applyAlignment="1">
      <alignment horizontal="right" vertical="center" wrapText="1"/>
    </xf>
    <xf numFmtId="176" fontId="6" fillId="36" borderId="31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36" borderId="25" xfId="0" applyFont="1" applyFill="1" applyBorder="1" applyAlignment="1">
      <alignment horizontal="center" vertical="center" wrapText="1"/>
    </xf>
    <xf numFmtId="10" fontId="5" fillId="36" borderId="25" xfId="0" applyNumberFormat="1" applyFont="1" applyFill="1" applyBorder="1" applyAlignment="1">
      <alignment horizontal="center" vertical="center" wrapText="1"/>
    </xf>
    <xf numFmtId="176" fontId="5" fillId="36" borderId="25" xfId="0" applyNumberFormat="1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10" fontId="5" fillId="39" borderId="25" xfId="0" applyNumberFormat="1" applyFont="1" applyFill="1" applyBorder="1" applyAlignment="1">
      <alignment horizontal="center" vertical="center" wrapText="1"/>
    </xf>
    <xf numFmtId="176" fontId="5" fillId="39" borderId="25" xfId="0" applyNumberFormat="1" applyFont="1" applyFill="1" applyBorder="1" applyAlignment="1">
      <alignment horizontal="center" vertical="center" wrapText="1"/>
    </xf>
    <xf numFmtId="176" fontId="6" fillId="37" borderId="25" xfId="0" applyNumberFormat="1" applyFont="1" applyFill="1" applyBorder="1" applyAlignment="1">
      <alignment horizontal="center" vertical="center" wrapText="1"/>
    </xf>
    <xf numFmtId="10" fontId="6" fillId="37" borderId="25" xfId="17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4" borderId="45" xfId="0" applyNumberFormat="1" applyFont="1" applyFill="1" applyBorder="1" applyAlignment="1">
      <alignment horizontal="center" vertical="center" wrapText="1"/>
    </xf>
    <xf numFmtId="49" fontId="5" fillId="40" borderId="25" xfId="0" applyNumberFormat="1" applyFont="1" applyFill="1" applyBorder="1" applyAlignment="1">
      <alignment horizontal="center" vertical="center" wrapText="1"/>
    </xf>
    <xf numFmtId="0" fontId="5" fillId="38" borderId="25" xfId="0" applyNumberFormat="1" applyFont="1" applyFill="1" applyBorder="1" applyAlignment="1">
      <alignment horizontal="left" vertical="center" wrapText="1"/>
    </xf>
    <xf numFmtId="49" fontId="5" fillId="34" borderId="47" xfId="0" applyNumberFormat="1" applyFont="1" applyFill="1" applyBorder="1" applyAlignment="1">
      <alignment horizontal="center" vertical="center" wrapText="1"/>
    </xf>
    <xf numFmtId="0" fontId="50" fillId="37" borderId="25" xfId="0" applyNumberFormat="1" applyFont="1" applyFill="1" applyBorder="1" applyAlignment="1">
      <alignment horizontal="left" vertical="center" wrapText="1"/>
    </xf>
    <xf numFmtId="0" fontId="5" fillId="37" borderId="25" xfId="0" applyNumberFormat="1" applyFont="1" applyFill="1" applyBorder="1" applyAlignment="1">
      <alignment horizontal="left" vertical="center" wrapText="1"/>
    </xf>
    <xf numFmtId="49" fontId="5" fillId="38" borderId="25" xfId="0" applyNumberFormat="1" applyFont="1" applyFill="1" applyBorder="1" applyAlignment="1">
      <alignment horizontal="left" vertical="center" wrapText="1"/>
    </xf>
    <xf numFmtId="49" fontId="5" fillId="37" borderId="25" xfId="0" applyNumberFormat="1" applyFont="1" applyFill="1" applyBorder="1" applyAlignment="1">
      <alignment horizontal="left" vertical="center" wrapText="1"/>
    </xf>
    <xf numFmtId="49" fontId="5" fillId="34" borderId="46" xfId="0" applyNumberFormat="1" applyFont="1" applyFill="1" applyBorder="1" applyAlignment="1">
      <alignment horizontal="center" vertical="center" wrapText="1"/>
    </xf>
    <xf numFmtId="176" fontId="5" fillId="37" borderId="25" xfId="0" applyNumberFormat="1" applyFont="1" applyFill="1" applyBorder="1" applyAlignment="1">
      <alignment horizontal="left" vertical="center" wrapText="1"/>
    </xf>
    <xf numFmtId="49" fontId="5" fillId="38" borderId="48" xfId="0" applyNumberFormat="1" applyFont="1" applyFill="1" applyBorder="1" applyAlignment="1">
      <alignment horizontal="left" vertical="center" wrapText="1"/>
    </xf>
    <xf numFmtId="49" fontId="5" fillId="38" borderId="40" xfId="0" applyNumberFormat="1" applyFont="1" applyFill="1" applyBorder="1" applyAlignment="1">
      <alignment horizontal="left" vertical="center" wrapText="1"/>
    </xf>
    <xf numFmtId="49" fontId="5" fillId="37" borderId="48" xfId="0" applyNumberFormat="1" applyFont="1" applyFill="1" applyBorder="1" applyAlignment="1">
      <alignment horizontal="left" vertical="center" wrapText="1"/>
    </xf>
    <xf numFmtId="49" fontId="5" fillId="37" borderId="40" xfId="0" applyNumberFormat="1" applyFont="1" applyFill="1" applyBorder="1" applyAlignment="1">
      <alignment horizontal="left" vertical="center" wrapText="1"/>
    </xf>
    <xf numFmtId="49" fontId="5" fillId="38" borderId="49" xfId="0" applyNumberFormat="1" applyFont="1" applyFill="1" applyBorder="1" applyAlignment="1">
      <alignment horizontal="left" vertical="center" wrapText="1"/>
    </xf>
    <xf numFmtId="49" fontId="5" fillId="37" borderId="49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8" fillId="41" borderId="0" xfId="0" applyNumberFormat="1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0.25390625" style="0" customWidth="1"/>
    <col min="2" max="2" width="12.00390625" style="0" customWidth="1"/>
    <col min="3" max="3" width="11.00390625" style="0" customWidth="1"/>
    <col min="4" max="4" width="12.625" style="0" customWidth="1"/>
    <col min="5" max="5" width="13.25390625" style="0" customWidth="1"/>
    <col min="6" max="6" width="11.25390625" style="0" customWidth="1"/>
    <col min="7" max="7" width="10.125" style="0" customWidth="1"/>
    <col min="10" max="10" width="22.50390625" style="0" customWidth="1"/>
  </cols>
  <sheetData>
    <row r="1" spans="1:7" s="123" customFormat="1" ht="32.25" customHeight="1">
      <c r="A1" s="124" t="s">
        <v>0</v>
      </c>
      <c r="B1" s="124"/>
      <c r="C1" s="124"/>
      <c r="D1" s="124"/>
      <c r="E1" s="124"/>
      <c r="F1" s="124"/>
      <c r="G1" s="124"/>
    </row>
    <row r="2" spans="1:7" s="123" customFormat="1" ht="25.5" customHeight="1">
      <c r="A2" s="125" t="s">
        <v>1</v>
      </c>
      <c r="B2" s="125"/>
      <c r="C2" s="125"/>
      <c r="D2" s="125"/>
      <c r="E2" s="125"/>
      <c r="F2" s="125"/>
      <c r="G2" s="125"/>
    </row>
    <row r="3" spans="1:7" s="123" customFormat="1" ht="28.5" customHeight="1">
      <c r="A3" s="126" t="s">
        <v>2</v>
      </c>
      <c r="B3" s="127" t="s">
        <v>3</v>
      </c>
      <c r="C3" s="128">
        <v>15273.62</v>
      </c>
      <c r="D3" s="127" t="s">
        <v>4</v>
      </c>
      <c r="E3" s="128">
        <v>18</v>
      </c>
      <c r="F3" s="127" t="s">
        <v>5</v>
      </c>
      <c r="G3" s="128">
        <v>3.8</v>
      </c>
    </row>
    <row r="4" spans="1:7" s="123" customFormat="1" ht="28.5" customHeight="1">
      <c r="A4" s="129"/>
      <c r="B4" s="127" t="s">
        <v>6</v>
      </c>
      <c r="C4" s="130"/>
      <c r="D4" s="127" t="s">
        <v>7</v>
      </c>
      <c r="E4" s="131">
        <v>1</v>
      </c>
      <c r="F4" s="127" t="s">
        <v>8</v>
      </c>
      <c r="G4" s="131"/>
    </row>
    <row r="5" spans="1:7" s="123" customFormat="1" ht="28.5" customHeight="1">
      <c r="A5" s="129"/>
      <c r="B5" s="127" t="s">
        <v>9</v>
      </c>
      <c r="C5" s="132" t="s">
        <v>10</v>
      </c>
      <c r="D5" s="127" t="s">
        <v>11</v>
      </c>
      <c r="E5" s="132" t="s">
        <v>12</v>
      </c>
      <c r="F5" s="127" t="s">
        <v>13</v>
      </c>
      <c r="G5" s="132" t="s">
        <v>14</v>
      </c>
    </row>
    <row r="6" spans="1:7" s="123" customFormat="1" ht="28.5" customHeight="1">
      <c r="A6" s="129"/>
      <c r="B6" s="127" t="s">
        <v>15</v>
      </c>
      <c r="C6" s="133"/>
      <c r="D6" s="127" t="s">
        <v>16</v>
      </c>
      <c r="E6" s="133"/>
      <c r="F6" s="127" t="s">
        <v>17</v>
      </c>
      <c r="G6" s="133" t="s">
        <v>18</v>
      </c>
    </row>
    <row r="7" spans="1:7" s="123" customFormat="1" ht="67.5" customHeight="1">
      <c r="A7" s="129"/>
      <c r="B7" s="127" t="s">
        <v>19</v>
      </c>
      <c r="C7" s="132" t="s">
        <v>20</v>
      </c>
      <c r="D7" s="127" t="s">
        <v>21</v>
      </c>
      <c r="E7" s="132" t="s">
        <v>22</v>
      </c>
      <c r="F7" s="127" t="s">
        <v>23</v>
      </c>
      <c r="G7" s="132" t="s">
        <v>24</v>
      </c>
    </row>
    <row r="8" spans="1:7" s="123" customFormat="1" ht="30" customHeight="1">
      <c r="A8" s="134"/>
      <c r="B8" s="127" t="s">
        <v>25</v>
      </c>
      <c r="C8" s="135">
        <f>E8+G8</f>
        <v>60588752.21000001</v>
      </c>
      <c r="D8" s="127" t="s">
        <v>26</v>
      </c>
      <c r="E8" s="135">
        <f>'费用组成分析'!D16</f>
        <v>52433234.800000004</v>
      </c>
      <c r="F8" s="127" t="s">
        <v>27</v>
      </c>
      <c r="G8" s="131">
        <f>'费用组成分析'!D33</f>
        <v>8155517.41</v>
      </c>
    </row>
    <row r="9" spans="1:7" s="123" customFormat="1" ht="84" customHeight="1">
      <c r="A9" s="126" t="s">
        <v>28</v>
      </c>
      <c r="B9" s="127" t="s">
        <v>29</v>
      </c>
      <c r="C9" s="136" t="s">
        <v>30</v>
      </c>
      <c r="D9" s="137"/>
      <c r="E9" s="127" t="s">
        <v>31</v>
      </c>
      <c r="F9" s="136" t="s">
        <v>32</v>
      </c>
      <c r="G9" s="137"/>
    </row>
    <row r="10" spans="1:7" s="123" customFormat="1" ht="28.5" customHeight="1">
      <c r="A10" s="129"/>
      <c r="B10" s="127" t="s">
        <v>33</v>
      </c>
      <c r="C10" s="138" t="s">
        <v>34</v>
      </c>
      <c r="D10" s="139"/>
      <c r="E10" s="127" t="s">
        <v>35</v>
      </c>
      <c r="F10" s="138" t="s">
        <v>36</v>
      </c>
      <c r="G10" s="139"/>
    </row>
    <row r="11" spans="1:7" s="123" customFormat="1" ht="70.5" customHeight="1">
      <c r="A11" s="129"/>
      <c r="B11" s="127" t="s">
        <v>37</v>
      </c>
      <c r="C11" s="136" t="s">
        <v>38</v>
      </c>
      <c r="D11" s="137"/>
      <c r="E11" s="127" t="s">
        <v>39</v>
      </c>
      <c r="F11" s="136" t="s">
        <v>40</v>
      </c>
      <c r="G11" s="137"/>
    </row>
    <row r="12" spans="1:7" s="123" customFormat="1" ht="72.75" customHeight="1">
      <c r="A12" s="129"/>
      <c r="B12" s="127" t="s">
        <v>41</v>
      </c>
      <c r="C12" s="138" t="s">
        <v>42</v>
      </c>
      <c r="D12" s="139"/>
      <c r="E12" s="127" t="s">
        <v>43</v>
      </c>
      <c r="F12" s="138" t="s">
        <v>44</v>
      </c>
      <c r="G12" s="139"/>
    </row>
    <row r="13" spans="1:7" s="123" customFormat="1" ht="96" customHeight="1">
      <c r="A13" s="134"/>
      <c r="B13" s="127" t="s">
        <v>45</v>
      </c>
      <c r="C13" s="136" t="s">
        <v>46</v>
      </c>
      <c r="D13" s="137"/>
      <c r="E13" s="127" t="s">
        <v>47</v>
      </c>
      <c r="F13" s="136" t="s">
        <v>48</v>
      </c>
      <c r="G13" s="137"/>
    </row>
    <row r="14" spans="1:7" s="123" customFormat="1" ht="37.5" customHeight="1">
      <c r="A14" s="126" t="s">
        <v>49</v>
      </c>
      <c r="B14" s="127" t="s">
        <v>50</v>
      </c>
      <c r="C14" s="136" t="s">
        <v>51</v>
      </c>
      <c r="D14" s="140"/>
      <c r="E14" s="140"/>
      <c r="F14" s="140"/>
      <c r="G14" s="137"/>
    </row>
    <row r="15" spans="1:7" s="123" customFormat="1" ht="28.5" customHeight="1">
      <c r="A15" s="129"/>
      <c r="B15" s="127" t="s">
        <v>52</v>
      </c>
      <c r="C15" s="138" t="s">
        <v>53</v>
      </c>
      <c r="D15" s="141"/>
      <c r="E15" s="141"/>
      <c r="F15" s="141"/>
      <c r="G15" s="139"/>
    </row>
    <row r="16" spans="1:7" s="123" customFormat="1" ht="28.5" customHeight="1">
      <c r="A16" s="129"/>
      <c r="B16" s="127" t="s">
        <v>54</v>
      </c>
      <c r="C16" s="142" t="s">
        <v>55</v>
      </c>
      <c r="D16" s="143"/>
      <c r="E16" s="143"/>
      <c r="F16" s="143"/>
      <c r="G16" s="144"/>
    </row>
    <row r="17" spans="1:7" s="123" customFormat="1" ht="28.5" customHeight="1">
      <c r="A17" s="129"/>
      <c r="B17" s="127" t="s">
        <v>56</v>
      </c>
      <c r="C17" s="138" t="s">
        <v>55</v>
      </c>
      <c r="D17" s="141"/>
      <c r="E17" s="141"/>
      <c r="F17" s="141"/>
      <c r="G17" s="139"/>
    </row>
    <row r="18" spans="1:7" s="123" customFormat="1" ht="28.5" customHeight="1">
      <c r="A18" s="134"/>
      <c r="B18" s="127" t="s">
        <v>57</v>
      </c>
      <c r="C18" s="142" t="s">
        <v>58</v>
      </c>
      <c r="D18" s="143"/>
      <c r="E18" s="143"/>
      <c r="F18" s="143"/>
      <c r="G18" s="144"/>
    </row>
    <row r="19" s="123" customFormat="1" ht="14.25"/>
    <row r="20" spans="1:7" s="123" customFormat="1" ht="77.25" customHeight="1">
      <c r="A20" s="145" t="s">
        <v>59</v>
      </c>
      <c r="B20" s="145"/>
      <c r="C20" s="145"/>
      <c r="D20" s="145"/>
      <c r="E20" s="145"/>
      <c r="F20" s="145"/>
      <c r="G20" s="145"/>
    </row>
    <row r="21" s="123" customFormat="1" ht="14.25"/>
    <row r="22" s="123" customFormat="1" ht="14.25"/>
    <row r="23" s="123" customFormat="1" ht="14.25"/>
  </sheetData>
  <sheetProtection/>
  <mergeCells count="21">
    <mergeCell ref="A1:G1"/>
    <mergeCell ref="A2:G2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G14"/>
    <mergeCell ref="C15:G15"/>
    <mergeCell ref="C16:G16"/>
    <mergeCell ref="C17:G17"/>
    <mergeCell ref="C18:G18"/>
    <mergeCell ref="A20:G20"/>
    <mergeCell ref="A3:A8"/>
    <mergeCell ref="A9:A13"/>
    <mergeCell ref="A14:A1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G23" sqref="G23"/>
    </sheetView>
  </sheetViews>
  <sheetFormatPr defaultColWidth="9.00390625" defaultRowHeight="14.25"/>
  <cols>
    <col min="1" max="1" width="11.75390625" style="0" customWidth="1"/>
    <col min="2" max="2" width="9.50390625" style="0" customWidth="1"/>
    <col min="3" max="3" width="13.875" style="0" customWidth="1"/>
    <col min="4" max="4" width="13.00390625" style="0" customWidth="1"/>
    <col min="5" max="5" width="12.25390625" style="0" customWidth="1"/>
    <col min="6" max="6" width="15.00390625" style="0" customWidth="1"/>
    <col min="7" max="7" width="10.375" style="0" bestFit="1" customWidth="1"/>
    <col min="8" max="8" width="9.00390625" style="2" customWidth="1"/>
    <col min="9" max="9" width="10.50390625" style="2" bestFit="1" customWidth="1"/>
    <col min="10" max="10" width="9.00390625" style="2" customWidth="1"/>
    <col min="11" max="12" width="9.00390625" style="1" customWidth="1"/>
  </cols>
  <sheetData>
    <row r="1" spans="1:6" ht="18" customHeight="1">
      <c r="A1" s="3" t="s">
        <v>60</v>
      </c>
      <c r="B1" s="3"/>
      <c r="C1" s="3"/>
      <c r="D1" s="3"/>
      <c r="E1" s="3"/>
      <c r="F1" s="3"/>
    </row>
    <row r="2" spans="1:6" ht="14.25">
      <c r="A2" s="84" t="str">
        <f>'工程概况'!A2</f>
        <v> 工程名称：某住宅商品房一标段-地下室（人防）</v>
      </c>
      <c r="B2" s="85"/>
      <c r="C2" s="85"/>
      <c r="D2" s="85"/>
      <c r="E2" s="85"/>
      <c r="F2" s="85"/>
    </row>
    <row r="3" spans="1:6" ht="14.25">
      <c r="A3" s="86" t="s">
        <v>61</v>
      </c>
      <c r="B3" s="87"/>
      <c r="C3" s="88"/>
      <c r="D3" s="89" t="s">
        <v>62</v>
      </c>
      <c r="E3" s="89" t="s">
        <v>63</v>
      </c>
      <c r="F3" s="89" t="s">
        <v>64</v>
      </c>
    </row>
    <row r="4" spans="1:6" ht="14.25">
      <c r="A4" s="25"/>
      <c r="B4" s="26"/>
      <c r="C4" s="27"/>
      <c r="D4" s="90" t="s">
        <v>65</v>
      </c>
      <c r="E4" s="91" t="s">
        <v>66</v>
      </c>
      <c r="F4" s="91" t="s">
        <v>67</v>
      </c>
    </row>
    <row r="5" spans="1:6" ht="21.75" customHeight="1">
      <c r="A5" s="91" t="s">
        <v>68</v>
      </c>
      <c r="B5" s="92" t="s">
        <v>69</v>
      </c>
      <c r="C5" s="92" t="s">
        <v>70</v>
      </c>
      <c r="D5" s="93">
        <f>SUM(D6:D10)</f>
        <v>38584899.74</v>
      </c>
      <c r="E5" s="94">
        <f>D5/$D$16</f>
        <v>0.7358863111760559</v>
      </c>
      <c r="F5" s="95">
        <f>D5/'工程概况'!C3</f>
        <v>2526.244579870391</v>
      </c>
    </row>
    <row r="6" spans="1:6" ht="21.75" customHeight="1">
      <c r="A6" s="91"/>
      <c r="B6" s="96" t="s">
        <v>71</v>
      </c>
      <c r="C6" s="92" t="s">
        <v>72</v>
      </c>
      <c r="D6" s="97">
        <v>4653411.9</v>
      </c>
      <c r="E6" s="98">
        <f aca="true" t="shared" si="0" ref="E6:E15">D6/$D$16</f>
        <v>0.0887492812097109</v>
      </c>
      <c r="F6" s="99">
        <f>D6/'工程概况'!C3</f>
        <v>304.66987524895865</v>
      </c>
    </row>
    <row r="7" spans="1:6" ht="21.75" customHeight="1">
      <c r="A7" s="91"/>
      <c r="B7" s="100"/>
      <c r="C7" s="92" t="s">
        <v>73</v>
      </c>
      <c r="D7" s="97">
        <v>31035549.49</v>
      </c>
      <c r="E7" s="98">
        <f t="shared" si="0"/>
        <v>0.591906061267843</v>
      </c>
      <c r="F7" s="99">
        <f>D7/'工程概况'!$C$3</f>
        <v>2031.9707764105692</v>
      </c>
    </row>
    <row r="8" spans="1:6" ht="21.75" customHeight="1">
      <c r="A8" s="91"/>
      <c r="B8" s="100"/>
      <c r="C8" s="92" t="s">
        <v>74</v>
      </c>
      <c r="D8" s="97">
        <v>589257.53</v>
      </c>
      <c r="E8" s="98">
        <f t="shared" si="0"/>
        <v>0.011238244831692131</v>
      </c>
      <c r="F8" s="99">
        <f>D8/'工程概况'!$C$3</f>
        <v>38.58008317609054</v>
      </c>
    </row>
    <row r="9" spans="1:6" ht="21.75" customHeight="1">
      <c r="A9" s="91"/>
      <c r="B9" s="100"/>
      <c r="C9" s="92" t="s">
        <v>75</v>
      </c>
      <c r="D9" s="97">
        <v>1677377.18</v>
      </c>
      <c r="E9" s="98">
        <f t="shared" si="0"/>
        <v>0.03199072470729957</v>
      </c>
      <c r="F9" s="99">
        <f>D9/'工程概况'!$C$3</f>
        <v>109.82184838957626</v>
      </c>
    </row>
    <row r="10" spans="1:6" ht="21.75" customHeight="1">
      <c r="A10" s="91"/>
      <c r="B10" s="101"/>
      <c r="C10" s="92" t="s">
        <v>76</v>
      </c>
      <c r="D10" s="97">
        <v>629303.64</v>
      </c>
      <c r="E10" s="98">
        <f t="shared" si="0"/>
        <v>0.01200199915951018</v>
      </c>
      <c r="F10" s="99">
        <f>D10/'工程概况'!$C$3</f>
        <v>41.2019966451961</v>
      </c>
    </row>
    <row r="11" spans="1:6" ht="21.75" customHeight="1">
      <c r="A11" s="91"/>
      <c r="B11" s="92" t="s">
        <v>77</v>
      </c>
      <c r="C11" s="92" t="s">
        <v>78</v>
      </c>
      <c r="D11" s="93">
        <v>7789230.35</v>
      </c>
      <c r="E11" s="94">
        <f t="shared" si="0"/>
        <v>0.14855521273312702</v>
      </c>
      <c r="F11" s="95">
        <f>D11/'工程概况'!$C$3</f>
        <v>509.9793205540009</v>
      </c>
    </row>
    <row r="12" spans="1:6" ht="21.75" customHeight="1">
      <c r="A12" s="91"/>
      <c r="B12" s="92" t="s">
        <v>79</v>
      </c>
      <c r="C12" s="92" t="s">
        <v>80</v>
      </c>
      <c r="D12" s="102">
        <v>0</v>
      </c>
      <c r="E12" s="94">
        <f t="shared" si="0"/>
        <v>0</v>
      </c>
      <c r="F12" s="95">
        <f>D12/'工程概况'!$C$3</f>
        <v>0</v>
      </c>
    </row>
    <row r="13" spans="1:6" ht="21.75" customHeight="1">
      <c r="A13" s="91"/>
      <c r="B13" s="92" t="s">
        <v>81</v>
      </c>
      <c r="C13" s="92" t="s">
        <v>82</v>
      </c>
      <c r="D13" s="93">
        <v>1729755.05</v>
      </c>
      <c r="E13" s="94">
        <f t="shared" si="0"/>
        <v>0.03298966879686011</v>
      </c>
      <c r="F13" s="95">
        <f>D13/'工程概况'!$C$3</f>
        <v>113.25115133151145</v>
      </c>
    </row>
    <row r="14" spans="1:6" ht="21.75" customHeight="1">
      <c r="A14" s="91"/>
      <c r="B14" s="92" t="s">
        <v>83</v>
      </c>
      <c r="C14" s="92" t="s">
        <v>84</v>
      </c>
      <c r="D14" s="93">
        <v>4329349.66</v>
      </c>
      <c r="E14" s="94">
        <f t="shared" si="0"/>
        <v>0.08256880729395699</v>
      </c>
      <c r="F14" s="95">
        <f>D14/'工程概况'!$C$3</f>
        <v>283.45275448780313</v>
      </c>
    </row>
    <row r="15" spans="1:6" ht="21.75" customHeight="1">
      <c r="A15" s="103"/>
      <c r="B15" s="104" t="s">
        <v>85</v>
      </c>
      <c r="C15" s="105" t="s">
        <v>86</v>
      </c>
      <c r="D15" s="93">
        <v>0</v>
      </c>
      <c r="E15" s="94">
        <f t="shared" si="0"/>
        <v>0</v>
      </c>
      <c r="F15" s="106">
        <f>D15/'工程概况'!$C$3</f>
        <v>0</v>
      </c>
    </row>
    <row r="16" spans="1:6" ht="21.75" customHeight="1">
      <c r="A16" s="90"/>
      <c r="B16" s="107" t="s">
        <v>87</v>
      </c>
      <c r="C16" s="108"/>
      <c r="D16" s="109">
        <f>SUM(D11:D15)+D5</f>
        <v>52433234.800000004</v>
      </c>
      <c r="E16" s="110">
        <f aca="true" t="shared" si="1" ref="D16:F16">SUM(E11:E15)+E5</f>
        <v>1</v>
      </c>
      <c r="F16" s="111">
        <f t="shared" si="1"/>
        <v>3432.9278062437065</v>
      </c>
    </row>
    <row r="17" spans="1:6" ht="21.75" customHeight="1">
      <c r="A17" s="112" t="s">
        <v>88</v>
      </c>
      <c r="B17" s="113"/>
      <c r="C17" s="113"/>
      <c r="D17" s="113"/>
      <c r="E17" s="114"/>
      <c r="F17" s="114"/>
    </row>
    <row r="18" spans="1:6" ht="18" customHeight="1">
      <c r="A18" s="3" t="s">
        <v>89</v>
      </c>
      <c r="B18" s="3"/>
      <c r="C18" s="3"/>
      <c r="D18" s="3"/>
      <c r="E18" s="3"/>
      <c r="F18" s="3"/>
    </row>
    <row r="19" spans="1:6" ht="14.25">
      <c r="A19" s="84" t="str">
        <f>'工程概况'!A2</f>
        <v> 工程名称：某住宅商品房一标段-地下室（人防）</v>
      </c>
      <c r="B19" s="85"/>
      <c r="C19" s="85"/>
      <c r="D19" s="85"/>
      <c r="E19" s="85"/>
      <c r="F19" s="85"/>
    </row>
    <row r="20" spans="1:6" ht="15" customHeight="1">
      <c r="A20" s="86" t="s">
        <v>61</v>
      </c>
      <c r="B20" s="87"/>
      <c r="C20" s="88"/>
      <c r="D20" s="89" t="s">
        <v>62</v>
      </c>
      <c r="E20" s="89" t="s">
        <v>90</v>
      </c>
      <c r="F20" s="89" t="s">
        <v>64</v>
      </c>
    </row>
    <row r="21" spans="1:6" ht="15" customHeight="1">
      <c r="A21" s="25"/>
      <c r="B21" s="26"/>
      <c r="C21" s="27"/>
      <c r="D21" s="90" t="s">
        <v>65</v>
      </c>
      <c r="E21" s="90" t="s">
        <v>66</v>
      </c>
      <c r="F21" s="90" t="s">
        <v>67</v>
      </c>
    </row>
    <row r="22" spans="1:9" ht="21.75" customHeight="1">
      <c r="A22" s="91" t="s">
        <v>91</v>
      </c>
      <c r="B22" s="92" t="s">
        <v>69</v>
      </c>
      <c r="C22" s="92" t="s">
        <v>70</v>
      </c>
      <c r="D22" s="115">
        <f>SUM(D23:D27)-0.3</f>
        <v>7109485.15</v>
      </c>
      <c r="E22" s="116">
        <f aca="true" t="shared" si="2" ref="E22:E32">D22/$D$33</f>
        <v>0.8717393137169455</v>
      </c>
      <c r="F22" s="117">
        <f>D22/'工程概况'!C3</f>
        <v>465.47479575896216</v>
      </c>
      <c r="I22" s="2">
        <f>SUM(I23:I27)</f>
        <v>0</v>
      </c>
    </row>
    <row r="23" spans="1:6" ht="21.75" customHeight="1">
      <c r="A23" s="91"/>
      <c r="B23" s="96" t="s">
        <v>71</v>
      </c>
      <c r="C23" s="92" t="s">
        <v>72</v>
      </c>
      <c r="D23" s="118">
        <v>1215523.78</v>
      </c>
      <c r="E23" s="119">
        <f t="shared" si="2"/>
        <v>0.14904312245223936</v>
      </c>
      <c r="F23" s="120">
        <f>D23/'工程概况'!C3</f>
        <v>79.58321471923486</v>
      </c>
    </row>
    <row r="24" spans="1:6" ht="21.75" customHeight="1">
      <c r="A24" s="91"/>
      <c r="B24" s="100"/>
      <c r="C24" s="92" t="s">
        <v>73</v>
      </c>
      <c r="D24" s="118">
        <v>5059418.65</v>
      </c>
      <c r="E24" s="119">
        <f t="shared" si="2"/>
        <v>0.6203675862179295</v>
      </c>
      <c r="F24" s="120">
        <f>D24/'工程概况'!C3</f>
        <v>331.25209675243985</v>
      </c>
    </row>
    <row r="25" spans="1:6" ht="21.75" customHeight="1">
      <c r="A25" s="91"/>
      <c r="B25" s="100"/>
      <c r="C25" s="92" t="s">
        <v>74</v>
      </c>
      <c r="D25" s="118">
        <v>82265.19</v>
      </c>
      <c r="E25" s="119">
        <f t="shared" si="2"/>
        <v>0.010087059577498959</v>
      </c>
      <c r="F25" s="120">
        <f>D25/'工程概况'!C3</f>
        <v>5.3860964198402215</v>
      </c>
    </row>
    <row r="26" spans="1:6" ht="21.75" customHeight="1">
      <c r="A26" s="91"/>
      <c r="B26" s="100"/>
      <c r="C26" s="92" t="s">
        <v>75</v>
      </c>
      <c r="D26" s="120">
        <v>582190.94</v>
      </c>
      <c r="E26" s="119">
        <f t="shared" si="2"/>
        <v>0.07138614397243988</v>
      </c>
      <c r="F26" s="120">
        <f>D26/'工程概况'!C3</f>
        <v>38.11741682718307</v>
      </c>
    </row>
    <row r="27" spans="1:6" ht="21.75" customHeight="1">
      <c r="A27" s="91"/>
      <c r="B27" s="101"/>
      <c r="C27" s="92" t="s">
        <v>76</v>
      </c>
      <c r="D27" s="118">
        <v>170086.89</v>
      </c>
      <c r="E27" s="119">
        <f t="shared" si="2"/>
        <v>0.020855438281750908</v>
      </c>
      <c r="F27" s="120">
        <f>D27/'工程概况'!C3</f>
        <v>11.135990681973233</v>
      </c>
    </row>
    <row r="28" spans="1:6" ht="21.75" customHeight="1">
      <c r="A28" s="91"/>
      <c r="B28" s="92" t="s">
        <v>77</v>
      </c>
      <c r="C28" s="92" t="s">
        <v>78</v>
      </c>
      <c r="D28" s="117">
        <v>226887.18</v>
      </c>
      <c r="E28" s="116">
        <f t="shared" si="2"/>
        <v>0.02782008407238505</v>
      </c>
      <c r="F28" s="117">
        <f>D28/'工程概况'!C3</f>
        <v>14.854839913524101</v>
      </c>
    </row>
    <row r="29" spans="1:6" ht="21.75" customHeight="1">
      <c r="A29" s="91"/>
      <c r="B29" s="92" t="s">
        <v>79</v>
      </c>
      <c r="C29" s="92" t="s">
        <v>80</v>
      </c>
      <c r="D29" s="117">
        <v>0</v>
      </c>
      <c r="E29" s="116">
        <f t="shared" si="2"/>
        <v>0</v>
      </c>
      <c r="F29" s="117">
        <f>D29/'工程概况'!C3</f>
        <v>0</v>
      </c>
    </row>
    <row r="30" spans="1:6" ht="21.75" customHeight="1">
      <c r="A30" s="91"/>
      <c r="B30" s="92" t="s">
        <v>81</v>
      </c>
      <c r="C30" s="92" t="s">
        <v>82</v>
      </c>
      <c r="D30" s="115">
        <v>145753.73</v>
      </c>
      <c r="E30" s="116">
        <f t="shared" si="2"/>
        <v>0.0178717943537564</v>
      </c>
      <c r="F30" s="117">
        <f>D30/'工程概况'!C3</f>
        <v>9.542841186306848</v>
      </c>
    </row>
    <row r="31" spans="1:6" ht="21.75" customHeight="1">
      <c r="A31" s="91"/>
      <c r="B31" s="92" t="s">
        <v>83</v>
      </c>
      <c r="C31" s="92" t="s">
        <v>84</v>
      </c>
      <c r="D31" s="115">
        <v>673391.35</v>
      </c>
      <c r="E31" s="116">
        <f t="shared" si="2"/>
        <v>0.08256880785691315</v>
      </c>
      <c r="F31" s="117">
        <f>D31/'工程概况'!C3</f>
        <v>44.08852321846425</v>
      </c>
    </row>
    <row r="32" spans="1:6" ht="21.75" customHeight="1">
      <c r="A32" s="103"/>
      <c r="B32" s="104" t="s">
        <v>85</v>
      </c>
      <c r="C32" s="105" t="s">
        <v>92</v>
      </c>
      <c r="D32" s="115">
        <v>0</v>
      </c>
      <c r="E32" s="116">
        <f t="shared" si="2"/>
        <v>0</v>
      </c>
      <c r="F32" s="117">
        <f>D32/'工程概况'!C3</f>
        <v>0</v>
      </c>
    </row>
    <row r="33" spans="1:9" ht="21.75" customHeight="1">
      <c r="A33" s="90"/>
      <c r="B33" s="107" t="s">
        <v>87</v>
      </c>
      <c r="C33" s="108"/>
      <c r="D33" s="121">
        <f>D22+D28+D29+D30+D31+D32</f>
        <v>8155517.41</v>
      </c>
      <c r="E33" s="122">
        <f aca="true" t="shared" si="3" ref="D33:F33">E22+E28+E29+E30+E31+E32</f>
        <v>1</v>
      </c>
      <c r="F33" s="121">
        <f t="shared" si="3"/>
        <v>533.9610000772574</v>
      </c>
      <c r="I33" s="2">
        <f>I22+I28+I29+I30+I31+I32</f>
        <v>0</v>
      </c>
    </row>
    <row r="34" spans="1:6" ht="21.75" customHeight="1">
      <c r="A34" s="112" t="s">
        <v>88</v>
      </c>
      <c r="B34" s="113"/>
      <c r="C34" s="113"/>
      <c r="D34" s="113"/>
      <c r="E34" s="113"/>
      <c r="F34" s="113"/>
    </row>
  </sheetData>
  <sheetProtection/>
  <mergeCells count="14">
    <mergeCell ref="A1:F1"/>
    <mergeCell ref="A2:F2"/>
    <mergeCell ref="B16:C16"/>
    <mergeCell ref="A17:F17"/>
    <mergeCell ref="A18:F18"/>
    <mergeCell ref="A19:F19"/>
    <mergeCell ref="B33:C33"/>
    <mergeCell ref="A34:F34"/>
    <mergeCell ref="A5:A16"/>
    <mergeCell ref="A22:A33"/>
    <mergeCell ref="B6:B10"/>
    <mergeCell ref="B23:B27"/>
    <mergeCell ref="A3:C4"/>
    <mergeCell ref="A20:C21"/>
  </mergeCells>
  <printOptions/>
  <pageMargins left="0.75" right="0.75" top="1" bottom="1" header="0.5" footer="0.5"/>
  <pageSetup horizontalDpi="600" verticalDpi="600" orientation="portrait" paperSize="9"/>
  <ignoredErrors>
    <ignoredError sqref="E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7" sqref="C27"/>
    </sheetView>
  </sheetViews>
  <sheetFormatPr defaultColWidth="9.00390625" defaultRowHeight="14.25"/>
  <cols>
    <col min="1" max="1" width="10.50390625" style="0" customWidth="1"/>
    <col min="2" max="2" width="28.875" style="0" customWidth="1"/>
    <col min="3" max="3" width="20.25390625" style="0" customWidth="1"/>
    <col min="4" max="4" width="18.50390625" style="0" customWidth="1"/>
  </cols>
  <sheetData>
    <row r="1" spans="1:4" ht="27" customHeight="1">
      <c r="A1" s="65" t="s">
        <v>60</v>
      </c>
      <c r="B1" s="65"/>
      <c r="C1" s="65"/>
      <c r="D1" s="65"/>
    </row>
    <row r="2" spans="1:4" ht="23.25" customHeight="1">
      <c r="A2" s="66" t="str">
        <f>'工程概况'!A2</f>
        <v> 工程名称：某住宅商品房一标段-地下室（人防）</v>
      </c>
      <c r="B2" s="67"/>
      <c r="C2" s="67"/>
      <c r="D2" s="67"/>
    </row>
    <row r="3" spans="1:4" ht="24" customHeight="1">
      <c r="A3" s="68" t="s">
        <v>93</v>
      </c>
      <c r="B3" s="68"/>
      <c r="C3" s="69" t="s">
        <v>94</v>
      </c>
      <c r="D3" s="68" t="s">
        <v>95</v>
      </c>
    </row>
    <row r="4" spans="1:4" s="64" customFormat="1" ht="21.75" customHeight="1">
      <c r="A4" s="70" t="s">
        <v>96</v>
      </c>
      <c r="B4" s="71" t="s">
        <v>97</v>
      </c>
      <c r="C4" s="20">
        <v>35581.28</v>
      </c>
      <c r="D4" s="72">
        <f>C4/'工程概况'!$C$3</f>
        <v>2.3295904965554985</v>
      </c>
    </row>
    <row r="5" spans="1:4" ht="21.75" customHeight="1">
      <c r="A5" s="73" t="s">
        <v>98</v>
      </c>
      <c r="B5" s="74" t="s">
        <v>99</v>
      </c>
      <c r="C5" s="75">
        <f>159536.79+28584.79</f>
        <v>188121.58000000002</v>
      </c>
      <c r="D5" s="72">
        <f>C5/'工程概况'!$C$3</f>
        <v>12.316764460553555</v>
      </c>
    </row>
    <row r="6" spans="1:4" s="64" customFormat="1" ht="21.75" customHeight="1">
      <c r="A6" s="70" t="s">
        <v>100</v>
      </c>
      <c r="B6" s="42" t="s">
        <v>101</v>
      </c>
      <c r="C6" s="72">
        <v>155027.56</v>
      </c>
      <c r="D6" s="72">
        <f>C6/'工程概况'!$C$3</f>
        <v>10.150020754739216</v>
      </c>
    </row>
    <row r="7" spans="1:4" ht="21.75" customHeight="1">
      <c r="A7" s="73" t="s">
        <v>102</v>
      </c>
      <c r="B7" s="74" t="s">
        <v>103</v>
      </c>
      <c r="C7" s="75">
        <v>27615491.9</v>
      </c>
      <c r="D7" s="75">
        <f>C7/'工程概况'!$C$3</f>
        <v>1808.0515228217016</v>
      </c>
    </row>
    <row r="8" spans="1:4" ht="21.75" customHeight="1">
      <c r="A8" s="70" t="s">
        <v>104</v>
      </c>
      <c r="B8" s="76" t="s">
        <v>105</v>
      </c>
      <c r="C8" s="72"/>
      <c r="D8" s="72">
        <f>C8/'工程概况'!$C$3</f>
        <v>0</v>
      </c>
    </row>
    <row r="9" spans="1:4" ht="21.75" customHeight="1">
      <c r="A9" s="73" t="s">
        <v>106</v>
      </c>
      <c r="B9" s="74" t="s">
        <v>107</v>
      </c>
      <c r="C9" s="75">
        <v>4353761.05</v>
      </c>
      <c r="D9" s="75">
        <f>C9/'工程概况'!$C$3</f>
        <v>285.05102588646304</v>
      </c>
    </row>
    <row r="10" spans="1:4" s="64" customFormat="1" ht="21.75" customHeight="1">
      <c r="A10" s="70" t="s">
        <v>108</v>
      </c>
      <c r="B10" s="42" t="s">
        <v>109</v>
      </c>
      <c r="C10" s="72">
        <v>271299.91</v>
      </c>
      <c r="D10" s="72">
        <f>C10/'工程概况'!$C$3</f>
        <v>17.76264631436424</v>
      </c>
    </row>
    <row r="11" spans="1:4" ht="21.75" customHeight="1">
      <c r="A11" s="73" t="s">
        <v>110</v>
      </c>
      <c r="B11" s="74" t="s">
        <v>111</v>
      </c>
      <c r="C11" s="75">
        <v>1747125.98</v>
      </c>
      <c r="D11" s="75">
        <f>C11/'工程概况'!$C$3</f>
        <v>114.38846717412112</v>
      </c>
    </row>
    <row r="12" spans="1:4" s="64" customFormat="1" ht="21.75" customHeight="1">
      <c r="A12" s="73" t="s">
        <v>112</v>
      </c>
      <c r="B12" s="42" t="s">
        <v>113</v>
      </c>
      <c r="C12" s="72">
        <v>848565.05</v>
      </c>
      <c r="D12" s="72">
        <f>C12/'工程概况'!$C$3</f>
        <v>55.557559373612804</v>
      </c>
    </row>
    <row r="13" spans="1:4" ht="21.75" customHeight="1">
      <c r="A13" s="73" t="s">
        <v>114</v>
      </c>
      <c r="B13" s="74" t="s">
        <v>115</v>
      </c>
      <c r="C13" s="75"/>
      <c r="D13" s="75">
        <f>C13/'工程概况'!$C$3</f>
        <v>0</v>
      </c>
    </row>
    <row r="14" spans="1:4" ht="21.75" customHeight="1">
      <c r="A14" s="73" t="s">
        <v>116</v>
      </c>
      <c r="B14" s="76" t="s">
        <v>117</v>
      </c>
      <c r="C14" s="72">
        <v>898077.51</v>
      </c>
      <c r="D14" s="72">
        <f>C14/'工程概况'!$C$3</f>
        <v>58.79925715056417</v>
      </c>
    </row>
    <row r="15" spans="1:4" ht="21.75" customHeight="1">
      <c r="A15" s="73" t="s">
        <v>118</v>
      </c>
      <c r="B15" s="74" t="s">
        <v>119</v>
      </c>
      <c r="C15" s="75">
        <v>92912.27</v>
      </c>
      <c r="D15" s="75">
        <f>C15/'工程概况'!$C$3</f>
        <v>6.083185911394941</v>
      </c>
    </row>
    <row r="16" spans="1:4" ht="21.75" customHeight="1">
      <c r="A16" s="73" t="s">
        <v>120</v>
      </c>
      <c r="B16" s="77" t="s">
        <v>121</v>
      </c>
      <c r="C16" s="78">
        <v>2377935.65</v>
      </c>
      <c r="D16" s="75">
        <f>C16/'工程概况'!$C$3</f>
        <v>155.68906716285986</v>
      </c>
    </row>
    <row r="17" spans="1:4" ht="21.75" customHeight="1">
      <c r="A17" s="73" t="s">
        <v>87</v>
      </c>
      <c r="B17" s="79"/>
      <c r="C17" s="80">
        <f>SUM(C4:C16)</f>
        <v>38583899.739999995</v>
      </c>
      <c r="D17" s="80">
        <f>C17/'工程概况'!$C$3</f>
        <v>2526.1791075069295</v>
      </c>
    </row>
    <row r="18" spans="1:4" ht="21.75" customHeight="1">
      <c r="A18" s="81" t="s">
        <v>122</v>
      </c>
      <c r="B18" s="81"/>
      <c r="C18" s="81"/>
      <c r="D18" s="81"/>
    </row>
    <row r="19" spans="1:4" ht="40.5" customHeight="1">
      <c r="A19" s="65" t="s">
        <v>89</v>
      </c>
      <c r="B19" s="65"/>
      <c r="C19" s="65"/>
      <c r="D19" s="65"/>
    </row>
    <row r="20" spans="1:4" ht="23.25" customHeight="1">
      <c r="A20" s="66" t="str">
        <f>'工程概况'!A2</f>
        <v> 工程名称：某住宅商品房一标段-地下室（人防）</v>
      </c>
      <c r="B20" s="67"/>
      <c r="C20" s="67"/>
      <c r="D20" s="67"/>
    </row>
    <row r="21" spans="1:4" ht="24.75" customHeight="1">
      <c r="A21" s="68" t="s">
        <v>93</v>
      </c>
      <c r="B21" s="68"/>
      <c r="C21" s="82" t="s">
        <v>94</v>
      </c>
      <c r="D21" s="82" t="s">
        <v>95</v>
      </c>
    </row>
    <row r="22" spans="1:4" s="64" customFormat="1" ht="21.75" customHeight="1">
      <c r="A22" s="70" t="s">
        <v>123</v>
      </c>
      <c r="B22" s="83" t="s">
        <v>124</v>
      </c>
      <c r="C22" s="75">
        <f>644726.29+1559709.16</f>
        <v>2204435.45</v>
      </c>
      <c r="D22" s="75">
        <f>C22/'工程概况'!$C$3</f>
        <v>144.32959900796274</v>
      </c>
    </row>
    <row r="23" spans="1:4" s="64" customFormat="1" ht="21.75" customHeight="1">
      <c r="A23" s="73" t="s">
        <v>125</v>
      </c>
      <c r="B23" s="42" t="s">
        <v>57</v>
      </c>
      <c r="C23" s="72">
        <f>589963.85+946231.24</f>
        <v>1536195.0899999999</v>
      </c>
      <c r="D23" s="72">
        <f>C23/'工程概况'!$C$3</f>
        <v>100.57832327896071</v>
      </c>
    </row>
    <row r="24" spans="1:4" s="64" customFormat="1" ht="21.75" customHeight="1">
      <c r="A24" s="70" t="s">
        <v>126</v>
      </c>
      <c r="B24" s="83" t="s">
        <v>127</v>
      </c>
      <c r="C24" s="75">
        <f>290938.36+2822215.97</f>
        <v>3113154.33</v>
      </c>
      <c r="D24" s="75">
        <f>C24/'工程概况'!$C$3</f>
        <v>203.8255718028863</v>
      </c>
    </row>
    <row r="25" spans="1:4" s="64" customFormat="1" ht="21.75" customHeight="1">
      <c r="A25" s="70" t="s">
        <v>128</v>
      </c>
      <c r="B25" s="42" t="s">
        <v>129</v>
      </c>
      <c r="C25" s="72">
        <v>255700.28</v>
      </c>
      <c r="D25" s="72">
        <f>C25/'工程概况'!$C$3</f>
        <v>16.741301669152435</v>
      </c>
    </row>
    <row r="26" spans="1:4" s="64" customFormat="1" ht="21.75" customHeight="1">
      <c r="A26" s="70"/>
      <c r="B26" s="83"/>
      <c r="C26" s="75"/>
      <c r="D26" s="75">
        <f>C26/'工程概况'!$C$3</f>
        <v>0</v>
      </c>
    </row>
    <row r="27" spans="1:4" s="64" customFormat="1" ht="21.75" customHeight="1">
      <c r="A27" s="73" t="s">
        <v>87</v>
      </c>
      <c r="B27" s="42"/>
      <c r="C27" s="72">
        <f>SUM(C22:C26)</f>
        <v>7109485.15</v>
      </c>
      <c r="D27" s="72">
        <f>C27/'工程概况'!$C$3</f>
        <v>465.47479575896216</v>
      </c>
    </row>
  </sheetData>
  <sheetProtection/>
  <mergeCells count="7">
    <mergeCell ref="A1:D1"/>
    <mergeCell ref="A2:D2"/>
    <mergeCell ref="A3:B3"/>
    <mergeCell ref="A18:D18"/>
    <mergeCell ref="A19:D19"/>
    <mergeCell ref="A20:D20"/>
    <mergeCell ref="A21:B21"/>
  </mergeCells>
  <printOptions/>
  <pageMargins left="0.75" right="0.75" top="0.4" bottom="0.39" header="0.35" footer="0.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2">
      <selection activeCell="H34" sqref="H34"/>
    </sheetView>
  </sheetViews>
  <sheetFormatPr defaultColWidth="9.00390625" defaultRowHeight="14.25"/>
  <cols>
    <col min="1" max="1" width="8.875" style="0" customWidth="1"/>
    <col min="2" max="2" width="24.625" style="0" customWidth="1"/>
    <col min="3" max="3" width="14.00390625" style="0" customWidth="1"/>
    <col min="4" max="4" width="17.625" style="0" customWidth="1"/>
    <col min="5" max="5" width="12.625" style="0" customWidth="1"/>
    <col min="6" max="6" width="9.00390625" style="1" customWidth="1"/>
    <col min="7" max="7" width="9.50390625" style="2" bestFit="1" customWidth="1"/>
    <col min="8" max="8" width="9.00390625" style="2" customWidth="1"/>
    <col min="9" max="9" width="9.50390625" style="2" bestFit="1" customWidth="1"/>
    <col min="10" max="12" width="9.00390625" style="2" customWidth="1"/>
    <col min="13" max="13" width="10.50390625" style="2" customWidth="1"/>
    <col min="14" max="16" width="9.00390625" style="1" customWidth="1"/>
  </cols>
  <sheetData>
    <row r="1" spans="1:5" ht="24" customHeight="1">
      <c r="A1" s="3" t="s">
        <v>130</v>
      </c>
      <c r="B1" s="3"/>
      <c r="C1" s="3"/>
      <c r="D1" s="3"/>
      <c r="E1" s="3"/>
    </row>
    <row r="2" spans="1:5" ht="25.5" customHeight="1">
      <c r="A2" s="35" t="str">
        <f>'工程概况'!A2</f>
        <v> 工程名称：某住宅商品房一标段-地下室（人防）</v>
      </c>
      <c r="B2" s="36"/>
      <c r="C2" s="36"/>
      <c r="D2" s="36"/>
      <c r="E2" s="36"/>
    </row>
    <row r="3" spans="1:5" ht="32.25" customHeight="1">
      <c r="A3" s="37" t="s">
        <v>131</v>
      </c>
      <c r="B3" s="38" t="s">
        <v>61</v>
      </c>
      <c r="C3" s="39" t="s">
        <v>132</v>
      </c>
      <c r="D3" s="39" t="s">
        <v>133</v>
      </c>
      <c r="E3" s="40" t="s">
        <v>134</v>
      </c>
    </row>
    <row r="4" spans="1:5" ht="22.5" customHeight="1">
      <c r="A4" s="41">
        <v>1</v>
      </c>
      <c r="B4" s="42" t="s">
        <v>135</v>
      </c>
      <c r="C4" s="43">
        <v>1707023.19</v>
      </c>
      <c r="D4" s="44">
        <f>C4/'费用组成分析'!$D$5</f>
        <v>0.04424070559992596</v>
      </c>
      <c r="E4" s="45">
        <f>C4/'工程概况'!$C$3</f>
        <v>111.76284273145461</v>
      </c>
    </row>
    <row r="5" spans="1:5" ht="22.5" customHeight="1">
      <c r="A5" s="46">
        <v>2</v>
      </c>
      <c r="B5" s="47" t="s">
        <v>136</v>
      </c>
      <c r="C5" s="48"/>
      <c r="D5" s="49">
        <f>C5/'费用组成分析'!$D$5</f>
        <v>0</v>
      </c>
      <c r="E5" s="50">
        <f>C5/'工程概况'!$C$3</f>
        <v>0</v>
      </c>
    </row>
    <row r="6" spans="1:5" ht="22.5" customHeight="1">
      <c r="A6" s="41">
        <v>3</v>
      </c>
      <c r="B6" s="42" t="s">
        <v>137</v>
      </c>
      <c r="C6" s="51">
        <v>21884.91</v>
      </c>
      <c r="D6" s="44">
        <f>C6/'费用组成分析'!$D$5</f>
        <v>0.0005671884635561838</v>
      </c>
      <c r="E6" s="45">
        <f>C6/'工程概况'!$C$3</f>
        <v>1.4328567818238243</v>
      </c>
    </row>
    <row r="7" spans="1:5" ht="22.5" customHeight="1">
      <c r="A7" s="46">
        <v>4</v>
      </c>
      <c r="B7" s="47" t="s">
        <v>138</v>
      </c>
      <c r="C7" s="52">
        <v>87539.65</v>
      </c>
      <c r="D7" s="49">
        <f>C7/'费用组成分析'!$D$5</f>
        <v>0.0022687541133934795</v>
      </c>
      <c r="E7" s="50">
        <f>C7/'工程概况'!$C$3</f>
        <v>5.731427782018931</v>
      </c>
    </row>
    <row r="8" spans="1:5" ht="22.5" customHeight="1">
      <c r="A8" s="41">
        <v>5</v>
      </c>
      <c r="B8" s="42" t="s">
        <v>139</v>
      </c>
      <c r="C8" s="43">
        <v>54712.28</v>
      </c>
      <c r="D8" s="44">
        <f>C8/'费用组成分析'!$D$5</f>
        <v>0.0014179712884748316</v>
      </c>
      <c r="E8" s="45">
        <f>C8/'工程概况'!$C$3</f>
        <v>3.582142281921378</v>
      </c>
    </row>
    <row r="9" spans="1:5" ht="22.5" customHeight="1">
      <c r="A9" s="46">
        <v>6</v>
      </c>
      <c r="B9" s="47" t="s">
        <v>140</v>
      </c>
      <c r="C9" s="53">
        <v>10942.46</v>
      </c>
      <c r="D9" s="49">
        <f>C9/'费用组成分析'!$D$5</f>
        <v>0.0002835943613624639</v>
      </c>
      <c r="E9" s="50">
        <f>C9/'工程概况'!$C$3</f>
        <v>0.7164287182737293</v>
      </c>
    </row>
    <row r="10" spans="1:5" ht="22.5" customHeight="1">
      <c r="A10" s="41">
        <v>7</v>
      </c>
      <c r="B10" s="42" t="s">
        <v>141</v>
      </c>
      <c r="C10" s="43">
        <v>722202.12</v>
      </c>
      <c r="D10" s="44">
        <f>C10/'费用组成分析'!$D$5</f>
        <v>0.018717221629872764</v>
      </c>
      <c r="E10" s="45">
        <f>C10/'工程概况'!$C$3</f>
        <v>47.28427969269891</v>
      </c>
    </row>
    <row r="11" spans="1:5" ht="22.5" customHeight="1">
      <c r="A11" s="46">
        <v>8</v>
      </c>
      <c r="B11" s="47" t="s">
        <v>142</v>
      </c>
      <c r="C11" s="53"/>
      <c r="D11" s="49">
        <f>C11/'费用组成分析'!$D$5</f>
        <v>0</v>
      </c>
      <c r="E11" s="50">
        <f>C11/'工程概况'!$C$3</f>
        <v>0</v>
      </c>
    </row>
    <row r="12" spans="1:5" ht="22.5" customHeight="1">
      <c r="A12" s="41">
        <v>9</v>
      </c>
      <c r="B12" s="42" t="s">
        <v>143</v>
      </c>
      <c r="C12" s="43"/>
      <c r="D12" s="44">
        <f>C12/'费用组成分析'!$D$5</f>
        <v>0</v>
      </c>
      <c r="E12" s="45">
        <f>C12/'工程概况'!$C$3</f>
        <v>0</v>
      </c>
    </row>
    <row r="13" spans="1:5" ht="22.5" customHeight="1">
      <c r="A13" s="46">
        <v>10</v>
      </c>
      <c r="B13" s="47" t="s">
        <v>144</v>
      </c>
      <c r="C13" s="53">
        <v>4551356.92</v>
      </c>
      <c r="D13" s="49">
        <f>C13/'费用组成分析'!$D$5</f>
        <v>0.1179569456100393</v>
      </c>
      <c r="E13" s="50">
        <f>C13/'工程概况'!$C$3</f>
        <v>297.9880945054283</v>
      </c>
    </row>
    <row r="14" spans="1:5" ht="21" customHeight="1">
      <c r="A14" s="41">
        <v>11</v>
      </c>
      <c r="B14" s="42" t="s">
        <v>145</v>
      </c>
      <c r="C14" s="24">
        <v>402119.86</v>
      </c>
      <c r="D14" s="44">
        <f>C14/'费用组成分析'!$D$5</f>
        <v>0.01042168990225812</v>
      </c>
      <c r="E14" s="45">
        <f>C14/'工程概况'!$C$3</f>
        <v>26.32773762866956</v>
      </c>
    </row>
    <row r="15" spans="1:5" ht="22.5" customHeight="1">
      <c r="A15" s="46">
        <v>12</v>
      </c>
      <c r="B15" s="47" t="s">
        <v>146</v>
      </c>
      <c r="C15" s="52"/>
      <c r="D15" s="49">
        <f>C15/'费用组成分析'!$D$5</f>
        <v>0</v>
      </c>
      <c r="E15" s="50">
        <f>C15/'工程概况'!$C$3</f>
        <v>0</v>
      </c>
    </row>
    <row r="16" spans="1:5" ht="22.5" customHeight="1">
      <c r="A16" s="41">
        <v>13</v>
      </c>
      <c r="B16" s="42" t="s">
        <v>147</v>
      </c>
      <c r="C16" s="24"/>
      <c r="D16" s="44">
        <f>C16/'费用组成分析'!$D$5</f>
        <v>0</v>
      </c>
      <c r="E16" s="45">
        <f>C16/'工程概况'!$C$3</f>
        <v>0</v>
      </c>
    </row>
    <row r="17" spans="1:5" ht="22.5" customHeight="1">
      <c r="A17" s="46">
        <v>14</v>
      </c>
      <c r="B17" s="47" t="s">
        <v>148</v>
      </c>
      <c r="C17" s="52">
        <v>201448.96</v>
      </c>
      <c r="D17" s="49">
        <f>C17/'费用组成分析'!$D$5</f>
        <v>0.005220927392773886</v>
      </c>
      <c r="E17" s="50">
        <f>C17/'工程概况'!$C$3</f>
        <v>13.18933952789188</v>
      </c>
    </row>
    <row r="18" spans="1:5" ht="22.5" customHeight="1">
      <c r="A18" s="41">
        <v>15</v>
      </c>
      <c r="B18" s="42" t="s">
        <v>149</v>
      </c>
      <c r="C18" s="24">
        <v>30000</v>
      </c>
      <c r="D18" s="44">
        <f>C18/'费用组成分析'!$D$5</f>
        <v>0.0007775062317681689</v>
      </c>
      <c r="E18" s="45">
        <f>C18/'工程概况'!$C$3</f>
        <v>1.9641709038197885</v>
      </c>
    </row>
    <row r="19" spans="1:5" ht="22.5" customHeight="1">
      <c r="A19" s="46">
        <v>16</v>
      </c>
      <c r="B19" s="47"/>
      <c r="C19" s="52">
        <f>SUM(C4:C18)</f>
        <v>7789230.35</v>
      </c>
      <c r="D19" s="49">
        <f>C19/'费用组成分析'!$D$5</f>
        <v>0.20187250459342515</v>
      </c>
      <c r="E19" s="50">
        <f>C19/'工程概况'!$C$3</f>
        <v>509.9793205540009</v>
      </c>
    </row>
    <row r="20" spans="1:5" ht="28.5" customHeight="1">
      <c r="A20" s="54"/>
      <c r="B20" s="55"/>
      <c r="C20" s="55"/>
      <c r="D20" s="55"/>
      <c r="E20" s="55"/>
    </row>
    <row r="22" spans="1:5" ht="28.5" customHeight="1">
      <c r="A22" s="3" t="s">
        <v>150</v>
      </c>
      <c r="B22" s="3"/>
      <c r="C22" s="3"/>
      <c r="D22" s="3"/>
      <c r="E22" s="3"/>
    </row>
    <row r="23" spans="1:5" ht="27.75" customHeight="1">
      <c r="A23" s="56" t="str">
        <f>'工程概况'!A2</f>
        <v> 工程名称：某住宅商品房一标段-地下室（人防）</v>
      </c>
      <c r="B23" s="56"/>
      <c r="C23" s="56"/>
      <c r="D23" s="56"/>
      <c r="E23" s="56"/>
    </row>
    <row r="24" spans="1:5" ht="32.25" customHeight="1">
      <c r="A24" s="37" t="s">
        <v>131</v>
      </c>
      <c r="B24" s="38" t="s">
        <v>61</v>
      </c>
      <c r="C24" s="39" t="s">
        <v>132</v>
      </c>
      <c r="D24" s="39" t="s">
        <v>133</v>
      </c>
      <c r="E24" s="40" t="s">
        <v>134</v>
      </c>
    </row>
    <row r="25" spans="1:13" ht="22.5" customHeight="1">
      <c r="A25" s="41">
        <v>1</v>
      </c>
      <c r="B25" s="42" t="s">
        <v>151</v>
      </c>
      <c r="C25" s="24">
        <v>95908.56</v>
      </c>
      <c r="D25" s="57">
        <f>C25/'费用组成分析'!$D$22</f>
        <v>0.01349022580066856</v>
      </c>
      <c r="E25" s="45">
        <f>C25/'工程概况'!$C$3</f>
        <v>6.27936009930848</v>
      </c>
      <c r="G25" s="2">
        <v>23751.79</v>
      </c>
      <c r="I25" s="2">
        <v>10676.59</v>
      </c>
      <c r="M25" s="2">
        <f>G25+I25+K25</f>
        <v>34428.380000000005</v>
      </c>
    </row>
    <row r="26" spans="1:13" ht="22.5" customHeight="1">
      <c r="A26" s="46">
        <v>2</v>
      </c>
      <c r="B26" s="47" t="s">
        <v>152</v>
      </c>
      <c r="C26" s="52">
        <v>2497.62</v>
      </c>
      <c r="D26" s="49">
        <f>C26/'费用组成分析'!$D$22</f>
        <v>0.0003513081393805288</v>
      </c>
      <c r="E26" s="50">
        <f>C26/'工程概况'!$C$3</f>
        <v>0.16352508442661268</v>
      </c>
      <c r="G26" s="2">
        <v>618.54</v>
      </c>
      <c r="I26" s="2">
        <v>265.59</v>
      </c>
      <c r="M26" s="2">
        <f aca="true" t="shared" si="0" ref="M26:M35">G26+I26+K26</f>
        <v>884.1299999999999</v>
      </c>
    </row>
    <row r="27" spans="1:13" ht="22.5" customHeight="1">
      <c r="A27" s="41">
        <v>3</v>
      </c>
      <c r="B27" s="42" t="s">
        <v>153</v>
      </c>
      <c r="C27" s="24">
        <v>3746.43</v>
      </c>
      <c r="D27" s="57">
        <f>C27/'费用组成分析'!$D$22</f>
        <v>0.0005269622090707932</v>
      </c>
      <c r="E27" s="45">
        <f>C27/'工程概况'!$C$3</f>
        <v>0.245287626639919</v>
      </c>
      <c r="G27" s="2">
        <v>927.8</v>
      </c>
      <c r="I27" s="2">
        <v>398.38</v>
      </c>
      <c r="M27" s="2">
        <f t="shared" si="0"/>
        <v>1326.1799999999998</v>
      </c>
    </row>
    <row r="28" spans="1:13" ht="22.5" customHeight="1">
      <c r="A28" s="46">
        <v>4</v>
      </c>
      <c r="B28" s="47" t="s">
        <v>140</v>
      </c>
      <c r="C28" s="52">
        <v>1248.81</v>
      </c>
      <c r="D28" s="49">
        <f>C28/'费用组成分析'!$D$22</f>
        <v>0.0001756540696902644</v>
      </c>
      <c r="E28" s="50">
        <f>C28/'工程概况'!$C$3</f>
        <v>0.08176254221330634</v>
      </c>
      <c r="G28" s="2">
        <v>309.27</v>
      </c>
      <c r="I28" s="2">
        <v>132.79</v>
      </c>
      <c r="M28" s="2">
        <f t="shared" si="0"/>
        <v>442.05999999999995</v>
      </c>
    </row>
    <row r="29" spans="1:13" ht="22.5" customHeight="1">
      <c r="A29" s="41">
        <v>5</v>
      </c>
      <c r="B29" s="42" t="s">
        <v>141</v>
      </c>
      <c r="C29" s="24">
        <v>54947.61</v>
      </c>
      <c r="D29" s="57">
        <f>C28/'费用组成分析'!$D$22</f>
        <v>0.0001756540696902644</v>
      </c>
      <c r="E29" s="45">
        <f>C28/'工程概况'!$C$3</f>
        <v>0.08176254221330634</v>
      </c>
      <c r="G29" s="2">
        <v>13607.8</v>
      </c>
      <c r="I29" s="2">
        <v>5842.91</v>
      </c>
      <c r="M29" s="2">
        <f t="shared" si="0"/>
        <v>19450.71</v>
      </c>
    </row>
    <row r="30" spans="1:13" ht="22.5" customHeight="1">
      <c r="A30" s="46">
        <v>6</v>
      </c>
      <c r="B30" s="47" t="s">
        <v>154</v>
      </c>
      <c r="C30" s="52"/>
      <c r="D30" s="49">
        <f>C30/'费用组成分析'!$D$22</f>
        <v>0</v>
      </c>
      <c r="E30" s="50">
        <f>C30/'工程概况'!$C$3</f>
        <v>0</v>
      </c>
      <c r="G30" s="2">
        <v>1237.07</v>
      </c>
      <c r="I30" s="2">
        <v>0</v>
      </c>
      <c r="M30" s="2">
        <f t="shared" si="0"/>
        <v>1237.07</v>
      </c>
    </row>
    <row r="31" spans="1:13" ht="22.5" customHeight="1">
      <c r="A31" s="41">
        <v>7</v>
      </c>
      <c r="B31" s="42" t="s">
        <v>143</v>
      </c>
      <c r="C31" s="24"/>
      <c r="D31" s="57">
        <f>C31/'费用组成分析'!$D$22</f>
        <v>0</v>
      </c>
      <c r="E31" s="45">
        <f>C31/'工程概况'!$C$3</f>
        <v>0</v>
      </c>
      <c r="I31" s="2">
        <v>159.35</v>
      </c>
      <c r="M31" s="2">
        <f t="shared" si="0"/>
        <v>159.35</v>
      </c>
    </row>
    <row r="32" spans="1:13" ht="22.5" customHeight="1">
      <c r="A32" s="46">
        <v>8</v>
      </c>
      <c r="B32" s="47" t="s">
        <v>155</v>
      </c>
      <c r="C32" s="52">
        <v>14985.71</v>
      </c>
      <c r="D32" s="49">
        <f>C32/'费用组成分析'!$D$22</f>
        <v>0.0021078474297115592</v>
      </c>
      <c r="E32" s="50">
        <f>C32/'工程概况'!$C$3</f>
        <v>0.9811498518360414</v>
      </c>
      <c r="G32" s="2">
        <v>0</v>
      </c>
      <c r="M32" s="2">
        <f t="shared" si="0"/>
        <v>0</v>
      </c>
    </row>
    <row r="33" spans="1:13" ht="22.5" customHeight="1">
      <c r="A33" s="41">
        <v>9</v>
      </c>
      <c r="B33" s="42" t="s">
        <v>156</v>
      </c>
      <c r="C33" s="24"/>
      <c r="D33" s="57">
        <f>C33/'费用组成分析'!$D$22</f>
        <v>0</v>
      </c>
      <c r="E33" s="45">
        <f>C33/'工程概况'!$C$3</f>
        <v>0</v>
      </c>
      <c r="I33" s="2">
        <v>318.7</v>
      </c>
      <c r="M33" s="2">
        <f t="shared" si="0"/>
        <v>318.7</v>
      </c>
    </row>
    <row r="34" spans="1:13" ht="22.5" customHeight="1">
      <c r="A34" s="46">
        <v>10</v>
      </c>
      <c r="B34" s="47" t="s">
        <v>157</v>
      </c>
      <c r="C34" s="52"/>
      <c r="D34" s="49">
        <f>C34/'费用组成分析'!$D$22</f>
        <v>0</v>
      </c>
      <c r="E34" s="50">
        <f>C34/'工程概况'!$C$3</f>
        <v>0</v>
      </c>
      <c r="G34" s="2">
        <v>66043.49</v>
      </c>
      <c r="I34" s="2">
        <v>0</v>
      </c>
      <c r="M34" s="2">
        <f t="shared" si="0"/>
        <v>66043.49</v>
      </c>
    </row>
    <row r="35" spans="1:13" ht="24" customHeight="1">
      <c r="A35" s="41">
        <v>11</v>
      </c>
      <c r="B35" s="42" t="s">
        <v>148</v>
      </c>
      <c r="C35" s="24">
        <v>53552.44</v>
      </c>
      <c r="D35" s="57">
        <f>C35/'费用组成分析'!$D$22</f>
        <v>0.007532534194828439</v>
      </c>
      <c r="E35" s="45">
        <f>C35/'工程概况'!$C$3</f>
        <v>3.506204815885167</v>
      </c>
      <c r="G35" s="2">
        <v>16279.02</v>
      </c>
      <c r="I35" s="2">
        <v>5253.76</v>
      </c>
      <c r="M35" s="2">
        <f t="shared" si="0"/>
        <v>21532.78</v>
      </c>
    </row>
    <row r="36" spans="1:5" ht="24" customHeight="1">
      <c r="A36" s="46"/>
      <c r="B36" s="58"/>
      <c r="C36" s="59"/>
      <c r="D36" s="60"/>
      <c r="E36" s="61"/>
    </row>
    <row r="37" spans="1:5" ht="24" customHeight="1">
      <c r="A37" s="41"/>
      <c r="B37" s="42"/>
      <c r="C37" s="24"/>
      <c r="D37" s="57"/>
      <c r="E37" s="45"/>
    </row>
    <row r="38" spans="1:13" ht="24" customHeight="1">
      <c r="A38" s="46" t="s">
        <v>87</v>
      </c>
      <c r="B38" s="62"/>
      <c r="C38" s="63">
        <f>SUM(C25:C35)</f>
        <v>226887.17999999996</v>
      </c>
      <c r="D38" s="49">
        <f>C38/'费用组成分析'!$D$22</f>
        <v>0.031913306690006936</v>
      </c>
      <c r="E38" s="50">
        <f>C38/'工程概况'!$C$3</f>
        <v>14.8548399135241</v>
      </c>
      <c r="G38" s="2">
        <f aca="true" t="shared" si="1" ref="G38:K38">SUM(G25:G35)</f>
        <v>122774.78000000001</v>
      </c>
      <c r="I38" s="2">
        <f t="shared" si="1"/>
        <v>23048.07</v>
      </c>
      <c r="K38" s="2">
        <f t="shared" si="1"/>
        <v>0</v>
      </c>
      <c r="M38" s="2">
        <f>SUM(M25:M35)</f>
        <v>145822.85</v>
      </c>
    </row>
  </sheetData>
  <sheetProtection/>
  <mergeCells count="5">
    <mergeCell ref="A1:E1"/>
    <mergeCell ref="A2:E2"/>
    <mergeCell ref="A20:E20"/>
    <mergeCell ref="A22:E22"/>
    <mergeCell ref="A23:E2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6" sqref="A26"/>
    </sheetView>
  </sheetViews>
  <sheetFormatPr defaultColWidth="9.00390625" defaultRowHeight="14.25"/>
  <cols>
    <col min="1" max="1" width="8.625" style="0" customWidth="1"/>
    <col min="2" max="2" width="14.125" style="0" customWidth="1"/>
    <col min="4" max="4" width="10.875" style="0" customWidth="1"/>
    <col min="5" max="5" width="11.25390625" style="0" customWidth="1"/>
    <col min="6" max="6" width="13.625" style="0" customWidth="1"/>
    <col min="7" max="7" width="14.125" style="0" customWidth="1"/>
    <col min="8" max="8" width="12.625" style="1" customWidth="1"/>
    <col min="9" max="9" width="9.00390625" style="2" customWidth="1"/>
    <col min="10" max="10" width="12.75390625" style="2" bestFit="1" customWidth="1"/>
    <col min="11" max="15" width="9.00390625" style="1" customWidth="1"/>
  </cols>
  <sheetData>
    <row r="1" spans="1:7" ht="31.5" customHeight="1">
      <c r="A1" s="3" t="s">
        <v>158</v>
      </c>
      <c r="B1" s="3"/>
      <c r="C1" s="3"/>
      <c r="D1" s="3"/>
      <c r="E1" s="3"/>
      <c r="F1" s="3"/>
      <c r="G1" s="3"/>
    </row>
    <row r="2" spans="1:7" ht="27" customHeight="1">
      <c r="A2" s="4" t="str">
        <f>'工程概况'!A2</f>
        <v> 工程名称：某住宅商品房一标段-地下室（人防）</v>
      </c>
      <c r="B2" s="5"/>
      <c r="C2" s="5"/>
      <c r="D2" s="5"/>
      <c r="E2" s="5"/>
      <c r="F2" s="5"/>
      <c r="G2" s="5"/>
    </row>
    <row r="3" spans="1:7" ht="14.25">
      <c r="A3" s="6" t="s">
        <v>131</v>
      </c>
      <c r="B3" s="6" t="s">
        <v>159</v>
      </c>
      <c r="C3" s="7" t="s">
        <v>160</v>
      </c>
      <c r="D3" s="7" t="s">
        <v>161</v>
      </c>
      <c r="E3" s="7" t="s">
        <v>162</v>
      </c>
      <c r="F3" s="7" t="s">
        <v>163</v>
      </c>
      <c r="G3" s="8" t="s">
        <v>164</v>
      </c>
    </row>
    <row r="4" spans="1:7" ht="14.25">
      <c r="A4" s="9"/>
      <c r="B4" s="9"/>
      <c r="C4" s="10"/>
      <c r="D4" s="10" t="s">
        <v>65</v>
      </c>
      <c r="E4" s="10"/>
      <c r="F4" s="11" t="s">
        <v>67</v>
      </c>
      <c r="G4" s="12" t="s">
        <v>165</v>
      </c>
    </row>
    <row r="5" spans="1:7" ht="20.25" customHeight="1">
      <c r="A5" s="13">
        <v>1</v>
      </c>
      <c r="B5" s="13" t="s">
        <v>72</v>
      </c>
      <c r="C5" s="14" t="s">
        <v>166</v>
      </c>
      <c r="D5" s="15">
        <v>6849978.932</v>
      </c>
      <c r="E5" s="15">
        <v>69709.09963</v>
      </c>
      <c r="F5" s="16">
        <f>D5/'工程概况'!$C$3</f>
        <v>448.484310333765</v>
      </c>
      <c r="G5" s="16">
        <f>E5/'工程概况'!$C$3</f>
        <v>4.564019507490693</v>
      </c>
    </row>
    <row r="6" spans="1:7" ht="20.25" customHeight="1">
      <c r="A6" s="17">
        <v>2</v>
      </c>
      <c r="B6" s="17" t="s">
        <v>167</v>
      </c>
      <c r="C6" s="18" t="s">
        <v>168</v>
      </c>
      <c r="D6" s="19">
        <v>13163521.39</v>
      </c>
      <c r="E6" s="19">
        <v>23096.711488</v>
      </c>
      <c r="F6" s="20">
        <f>D6/'工程概况'!$C$3</f>
        <v>861.8468568682473</v>
      </c>
      <c r="G6" s="20">
        <f>E6/'工程概况'!$C$3</f>
        <v>1.5121962892883285</v>
      </c>
    </row>
    <row r="7" spans="1:7" ht="20.25" customHeight="1">
      <c r="A7" s="13">
        <v>3</v>
      </c>
      <c r="B7" s="13" t="s">
        <v>169</v>
      </c>
      <c r="C7" s="14" t="s">
        <v>170</v>
      </c>
      <c r="D7" s="21">
        <v>10966284.76</v>
      </c>
      <c r="E7" s="21">
        <v>2798.0023079999996</v>
      </c>
      <c r="F7" s="16">
        <f>D7/'工程概况'!$C$3</f>
        <v>717.9885816198124</v>
      </c>
      <c r="G7" s="16">
        <f>E7/'工程概况'!$C$3</f>
        <v>0.18319182407314044</v>
      </c>
    </row>
    <row r="8" spans="1:7" ht="20.25" customHeight="1">
      <c r="A8" s="17">
        <v>4</v>
      </c>
      <c r="B8" s="17" t="s">
        <v>171</v>
      </c>
      <c r="C8" s="18" t="s">
        <v>170</v>
      </c>
      <c r="D8" s="22">
        <v>80478.06</v>
      </c>
      <c r="E8" s="22">
        <v>267.61124</v>
      </c>
      <c r="F8" s="20">
        <f>D8/'工程概况'!$C$3</f>
        <v>5.269088794928773</v>
      </c>
      <c r="G8" s="20">
        <f>E8/'工程概况'!$C$3</f>
        <v>0.017521140371437812</v>
      </c>
    </row>
    <row r="9" spans="1:7" ht="20.25" customHeight="1">
      <c r="A9" s="13">
        <v>5</v>
      </c>
      <c r="B9" s="13" t="s">
        <v>172</v>
      </c>
      <c r="C9" s="14" t="s">
        <v>173</v>
      </c>
      <c r="D9" s="15">
        <v>90130.70000000001</v>
      </c>
      <c r="E9" s="15">
        <v>570.665467</v>
      </c>
      <c r="F9" s="16">
        <f>D9/'工程概况'!$C$3</f>
        <v>5.9010699493636745</v>
      </c>
      <c r="G9" s="16">
        <f>E9/'工程概况'!$C$3</f>
        <v>0.03736281686987106</v>
      </c>
    </row>
    <row r="10" spans="1:7" ht="20.25" customHeight="1">
      <c r="A10" s="17">
        <v>6</v>
      </c>
      <c r="B10" s="17" t="s">
        <v>174</v>
      </c>
      <c r="C10" s="18" t="s">
        <v>175</v>
      </c>
      <c r="D10" s="22">
        <v>527036.38</v>
      </c>
      <c r="E10" s="22">
        <v>14144.83037</v>
      </c>
      <c r="F10" s="20">
        <f>D10/'工程概况'!$C$3</f>
        <v>34.506317428350314</v>
      </c>
      <c r="G10" s="20">
        <f>E10/'工程概况'!$C$3</f>
        <v>0.9260954750740165</v>
      </c>
    </row>
    <row r="11" spans="1:7" ht="20.25" customHeight="1">
      <c r="A11" s="13">
        <v>7</v>
      </c>
      <c r="B11" s="13" t="s">
        <v>176</v>
      </c>
      <c r="C11" s="14" t="s">
        <v>177</v>
      </c>
      <c r="D11" s="15"/>
      <c r="E11" s="15"/>
      <c r="F11" s="16">
        <f>D11/'工程概况'!$C$3</f>
        <v>0</v>
      </c>
      <c r="G11" s="16">
        <f>E11/'工程概况'!$C$3</f>
        <v>0</v>
      </c>
    </row>
    <row r="12" spans="1:7" ht="20.25" customHeight="1">
      <c r="A12" s="17">
        <v>8</v>
      </c>
      <c r="B12" s="17" t="s">
        <v>178</v>
      </c>
      <c r="C12" s="18" t="s">
        <v>168</v>
      </c>
      <c r="D12" s="19">
        <v>77334.36</v>
      </c>
      <c r="E12" s="19">
        <v>261.66255</v>
      </c>
      <c r="F12" s="20">
        <f>D12/'工程概况'!$C$3</f>
        <v>5.063263325917497</v>
      </c>
      <c r="G12" s="20">
        <f>E12/'工程概况'!$C$3</f>
        <v>0.01713166557764302</v>
      </c>
    </row>
    <row r="13" spans="1:7" ht="20.25" customHeight="1">
      <c r="A13" s="13">
        <v>9</v>
      </c>
      <c r="B13" s="13" t="s">
        <v>179</v>
      </c>
      <c r="C13" s="14" t="s">
        <v>177</v>
      </c>
      <c r="D13" s="15">
        <v>7319.54</v>
      </c>
      <c r="E13" s="15">
        <v>133.59266</v>
      </c>
      <c r="F13" s="16">
        <f>D13/'工程概况'!$C$3</f>
        <v>0.4792275832448365</v>
      </c>
      <c r="G13" s="16">
        <f>E13/'工程概况'!$C$3</f>
        <v>0.008746627191196323</v>
      </c>
    </row>
    <row r="14" spans="1:7" ht="20.25" customHeight="1">
      <c r="A14" s="17">
        <v>10</v>
      </c>
      <c r="B14" s="17" t="s">
        <v>180</v>
      </c>
      <c r="C14" s="18" t="s">
        <v>181</v>
      </c>
      <c r="D14" s="19">
        <v>2305.14</v>
      </c>
      <c r="E14" s="19">
        <v>4946.65</v>
      </c>
      <c r="F14" s="20">
        <f>D14/'工程概况'!$C$3</f>
        <v>0.1509229639077049</v>
      </c>
      <c r="G14" s="20">
        <f>E14/'工程概况'!$C$3</f>
        <v>0.3238688667126719</v>
      </c>
    </row>
    <row r="15" spans="1:7" ht="14.25">
      <c r="A15" s="13">
        <v>11</v>
      </c>
      <c r="B15" s="13" t="s">
        <v>182</v>
      </c>
      <c r="C15" s="14" t="s">
        <v>175</v>
      </c>
      <c r="D15" s="21">
        <v>23376.6</v>
      </c>
      <c r="E15" s="15">
        <v>66.03</v>
      </c>
      <c r="F15" s="16">
        <f>D15/'工程概况'!$C$3</f>
        <v>1.5305212516744555</v>
      </c>
      <c r="G15" s="16">
        <f>E15/'工程概况'!$C$3</f>
        <v>0.004323140159307354</v>
      </c>
    </row>
    <row r="16" spans="1:7" ht="20.25" customHeight="1">
      <c r="A16" s="17">
        <v>12</v>
      </c>
      <c r="B16" s="17" t="s">
        <v>183</v>
      </c>
      <c r="C16" s="18" t="s">
        <v>175</v>
      </c>
      <c r="D16" s="22">
        <v>54334.19</v>
      </c>
      <c r="E16" s="22">
        <v>146.15</v>
      </c>
      <c r="F16" s="20">
        <f>D16/'工程概况'!$C$3</f>
        <v>3.5573878360205375</v>
      </c>
      <c r="G16" s="20">
        <f>E16/'工程概况'!$C$3</f>
        <v>0.009568785919775403</v>
      </c>
    </row>
    <row r="17" spans="1:7" ht="20.25" customHeight="1">
      <c r="A17" s="13">
        <v>11</v>
      </c>
      <c r="B17" s="13" t="s">
        <v>184</v>
      </c>
      <c r="C17" s="14" t="s">
        <v>185</v>
      </c>
      <c r="D17" s="21">
        <v>166827.66</v>
      </c>
      <c r="E17" s="15">
        <v>3</v>
      </c>
      <c r="F17" s="16">
        <f>D17/'工程概况'!$C$3</f>
        <v>10.922601190811346</v>
      </c>
      <c r="G17" s="16">
        <f>E17/'工程概况'!$C$3</f>
        <v>0.00019641709038197887</v>
      </c>
    </row>
    <row r="18" spans="1:7" ht="20.25" customHeight="1">
      <c r="A18" s="17">
        <v>12</v>
      </c>
      <c r="B18" s="17" t="s">
        <v>186</v>
      </c>
      <c r="C18" s="18" t="s">
        <v>185</v>
      </c>
      <c r="D18" s="22">
        <v>214734.63</v>
      </c>
      <c r="E18" s="22">
        <v>3</v>
      </c>
      <c r="F18" s="20">
        <f>D18/'工程概况'!$C$3</f>
        <v>14.059183742950262</v>
      </c>
      <c r="G18" s="20">
        <f>E18/'工程概况'!$C$3</f>
        <v>0.00019641709038197887</v>
      </c>
    </row>
    <row r="19" spans="1:7" ht="20.25" customHeight="1">
      <c r="A19" s="13">
        <v>11</v>
      </c>
      <c r="B19" s="13" t="s">
        <v>187</v>
      </c>
      <c r="C19" s="14" t="s">
        <v>185</v>
      </c>
      <c r="D19" s="21">
        <v>98339.94</v>
      </c>
      <c r="E19" s="15">
        <v>18</v>
      </c>
      <c r="F19" s="16">
        <f>D19/'工程概况'!$C$3</f>
        <v>6.438548294379459</v>
      </c>
      <c r="G19" s="16">
        <f>E19/'工程概况'!$C$3</f>
        <v>0.0011785025422918732</v>
      </c>
    </row>
    <row r="20" spans="1:7" ht="20.25" customHeight="1">
      <c r="A20" s="17"/>
      <c r="B20" s="17" t="s">
        <v>188</v>
      </c>
      <c r="C20" s="18" t="s">
        <v>175</v>
      </c>
      <c r="D20" s="22">
        <v>104078.34</v>
      </c>
      <c r="E20" s="23">
        <v>195.5</v>
      </c>
      <c r="F20" s="20"/>
      <c r="G20" s="20"/>
    </row>
    <row r="21" spans="1:7" ht="49.5" customHeight="1">
      <c r="A21" s="13">
        <v>13</v>
      </c>
      <c r="B21" s="13" t="s">
        <v>189</v>
      </c>
      <c r="C21" s="14" t="s">
        <v>175</v>
      </c>
      <c r="D21" s="21">
        <v>104481.76</v>
      </c>
      <c r="E21" s="15">
        <v>7078.71</v>
      </c>
      <c r="F21" s="16">
        <f>D21/'工程概况'!$C$3</f>
        <v>6.840667765729407</v>
      </c>
      <c r="G21" s="16">
        <f>E21/'工程概况'!$C$3</f>
        <v>0.46345987395260585</v>
      </c>
    </row>
    <row r="22" spans="1:7" ht="20.25" customHeight="1">
      <c r="A22" s="17"/>
      <c r="B22" s="24"/>
      <c r="C22" s="24"/>
      <c r="D22" s="24"/>
      <c r="E22" s="24"/>
      <c r="F22" s="24"/>
      <c r="G22" s="24"/>
    </row>
    <row r="23" spans="1:7" ht="20.25" customHeight="1">
      <c r="A23" s="25" t="s">
        <v>190</v>
      </c>
      <c r="B23" s="26"/>
      <c r="C23" s="26"/>
      <c r="D23" s="26"/>
      <c r="E23" s="26"/>
      <c r="F23" s="26"/>
      <c r="G23" s="27"/>
    </row>
    <row r="24" spans="1:7" ht="34.5" customHeight="1">
      <c r="A24" s="3" t="s">
        <v>191</v>
      </c>
      <c r="B24" s="3"/>
      <c r="C24" s="3"/>
      <c r="D24" s="3"/>
      <c r="E24" s="3"/>
      <c r="F24" s="3"/>
      <c r="G24" s="3"/>
    </row>
    <row r="25" spans="1:7" ht="27" customHeight="1">
      <c r="A25" s="4" t="str">
        <f>'工程概况'!A2</f>
        <v> 工程名称：某住宅商品房一标段-地下室（人防）</v>
      </c>
      <c r="B25" s="5"/>
      <c r="C25" s="5"/>
      <c r="D25" s="5"/>
      <c r="E25" s="5"/>
      <c r="F25" s="5"/>
      <c r="G25" s="5"/>
    </row>
    <row r="26" spans="1:7" ht="29.25" customHeight="1">
      <c r="A26" s="6" t="s">
        <v>131</v>
      </c>
      <c r="B26" s="6" t="s">
        <v>159</v>
      </c>
      <c r="C26" s="7" t="s">
        <v>160</v>
      </c>
      <c r="D26" s="7" t="s">
        <v>162</v>
      </c>
      <c r="E26" s="7" t="s">
        <v>192</v>
      </c>
      <c r="F26" s="7" t="s">
        <v>193</v>
      </c>
      <c r="G26" s="7" t="s">
        <v>194</v>
      </c>
    </row>
    <row r="27" spans="1:10" ht="20.25" customHeight="1">
      <c r="A27" s="14">
        <v>1</v>
      </c>
      <c r="B27" s="13" t="s">
        <v>72</v>
      </c>
      <c r="C27" s="14" t="s">
        <v>166</v>
      </c>
      <c r="D27" s="16">
        <v>13689.751581</v>
      </c>
      <c r="E27" s="16">
        <v>1205562.101328</v>
      </c>
      <c r="F27" s="16">
        <f>E27/'工程概况'!$C$3</f>
        <v>78.93100007254337</v>
      </c>
      <c r="G27" s="16">
        <f>D27/'工程概况'!$C$3</f>
        <v>0.8963003911973717</v>
      </c>
      <c r="I27" s="2">
        <v>1921.240615</v>
      </c>
      <c r="J27" s="2">
        <v>169063.2953</v>
      </c>
    </row>
    <row r="28" spans="1:10" ht="21" customHeight="1">
      <c r="A28" s="28">
        <v>2</v>
      </c>
      <c r="B28" s="29" t="s">
        <v>73</v>
      </c>
      <c r="C28" s="30" t="s">
        <v>195</v>
      </c>
      <c r="D28" s="31"/>
      <c r="E28" s="31">
        <v>2040984.2</v>
      </c>
      <c r="F28" s="20">
        <f>E28/'工程概况'!$C$3</f>
        <v>133.62805935986358</v>
      </c>
      <c r="G28" s="20">
        <f>D28/'工程概况'!$C$3</f>
        <v>0</v>
      </c>
      <c r="I28" s="2">
        <v>3953.779197</v>
      </c>
      <c r="J28" s="2">
        <v>348397.3293</v>
      </c>
    </row>
    <row r="29" spans="1:10" ht="21" customHeight="1">
      <c r="A29" s="13">
        <v>3</v>
      </c>
      <c r="B29" s="32" t="s">
        <v>74</v>
      </c>
      <c r="C29" s="14" t="s">
        <v>195</v>
      </c>
      <c r="D29" s="33"/>
      <c r="E29" s="34">
        <v>88105.11</v>
      </c>
      <c r="F29" s="16">
        <f>E29/'工程概况'!$C$3</f>
        <v>5.768449784661397</v>
      </c>
      <c r="G29" s="16">
        <f>D29/'工程概况'!$C$3</f>
        <v>0</v>
      </c>
      <c r="I29" s="2">
        <f>SUM(I27:I28)</f>
        <v>5875.019812</v>
      </c>
      <c r="J29" s="2">
        <f>SUM(J27:J28)</f>
        <v>517460.6246</v>
      </c>
    </row>
    <row r="30" spans="1:7" ht="21" customHeight="1">
      <c r="A30" s="28"/>
      <c r="B30" s="17"/>
      <c r="C30" s="17"/>
      <c r="D30" s="17"/>
      <c r="E30" s="17"/>
      <c r="F30" s="17"/>
      <c r="G30" s="17"/>
    </row>
    <row r="31" spans="1:7" ht="21" customHeight="1">
      <c r="A31" s="25" t="s">
        <v>196</v>
      </c>
      <c r="B31" s="26"/>
      <c r="C31" s="26"/>
      <c r="D31" s="26"/>
      <c r="E31" s="26"/>
      <c r="F31" s="26"/>
      <c r="G31" s="27"/>
    </row>
  </sheetData>
  <sheetProtection/>
  <mergeCells count="10">
    <mergeCell ref="A1:G1"/>
    <mergeCell ref="A2:G2"/>
    <mergeCell ref="C23:G23"/>
    <mergeCell ref="A24:G24"/>
    <mergeCell ref="A25:G25"/>
    <mergeCell ref="C31:G31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小九九</cp:lastModifiedBy>
  <cp:lastPrinted>2009-11-30T09:26:07Z</cp:lastPrinted>
  <dcterms:created xsi:type="dcterms:W3CDTF">2008-11-14T08:36:32Z</dcterms:created>
  <dcterms:modified xsi:type="dcterms:W3CDTF">2024-01-11T02:13:30Z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6CD7552841F949628F8C11B2A6A7032F_13</vt:lpwstr>
  </property>
</Properties>
</file>