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tabRatio="927" activeTab="0"/>
  </bookViews>
  <sheets>
    <sheet name="工程概况" sheetId="1" r:id="rId1"/>
    <sheet name="费用组成分析" sheetId="2" r:id="rId2"/>
    <sheet name="分部分项工程费" sheetId="3" r:id="rId3"/>
    <sheet name="措施项目费" sheetId="4" r:id="rId4"/>
    <sheet name="工料分析表" sheetId="5" r:id="rId5"/>
  </sheets>
  <definedNames/>
  <calcPr fullCalcOnLoad="1"/>
</workbook>
</file>

<file path=xl/sharedStrings.xml><?xml version="1.0" encoding="utf-8"?>
<sst xmlns="http://schemas.openxmlformats.org/spreadsheetml/2006/main" count="259" uniqueCount="190">
  <si>
    <t xml:space="preserve">建筑安装工程概况与特征表 </t>
  </si>
  <si>
    <t> 工程名称：某中学改扩建工程-教学楼、综合行政楼、综合教辅楼</t>
  </si>
  <si>
    <t>工程概况</t>
  </si>
  <si>
    <r>
      <t>建筑面积(m</t>
    </r>
    <r>
      <rPr>
        <vertAlign val="super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)</t>
    </r>
  </si>
  <si>
    <t>地上层数(层)</t>
  </si>
  <si>
    <t>标准层高(m)</t>
  </si>
  <si>
    <r>
      <t>其中：地下室建筑面积(m</t>
    </r>
    <r>
      <rPr>
        <vertAlign val="super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)</t>
    </r>
  </si>
  <si>
    <t>地下层数(层)</t>
  </si>
  <si>
    <t>檐高(m)</t>
  </si>
  <si>
    <t>结构类型</t>
  </si>
  <si>
    <t>框架结构</t>
  </si>
  <si>
    <t>工程用途</t>
  </si>
  <si>
    <t>学校</t>
  </si>
  <si>
    <t>投资性质</t>
  </si>
  <si>
    <t>国有资金投资</t>
  </si>
  <si>
    <t>开工时间</t>
  </si>
  <si>
    <t>竣工时间</t>
  </si>
  <si>
    <t>工程所在地</t>
  </si>
  <si>
    <t>扬州</t>
  </si>
  <si>
    <t>造价类型</t>
  </si>
  <si>
    <t>最高投标限价</t>
  </si>
  <si>
    <t>计价方式</t>
  </si>
  <si>
    <t>工程量清单计价</t>
  </si>
  <si>
    <t>计价依据</t>
  </si>
  <si>
    <t>2014江苏省建筑与装饰工程计价定额、2014江苏省安装工程计价定额</t>
  </si>
  <si>
    <r>
      <t xml:space="preserve">总造价
</t>
    </r>
    <r>
      <rPr>
        <sz val="9"/>
        <color indexed="10"/>
        <rFont val="宋体"/>
        <family val="0"/>
      </rPr>
      <t>（元）</t>
    </r>
  </si>
  <si>
    <r>
      <t xml:space="preserve">其中土建造价
</t>
    </r>
    <r>
      <rPr>
        <sz val="9"/>
        <color indexed="10"/>
        <rFont val="宋体"/>
        <family val="0"/>
      </rPr>
      <t>（元）</t>
    </r>
  </si>
  <si>
    <r>
      <t xml:space="preserve">其中安装造价
</t>
    </r>
    <r>
      <rPr>
        <sz val="9"/>
        <color indexed="10"/>
        <rFont val="宋体"/>
        <family val="0"/>
      </rPr>
      <t>（元）</t>
    </r>
  </si>
  <si>
    <t>土建（装饰）工程
项目特征</t>
  </si>
  <si>
    <t>基础</t>
  </si>
  <si>
    <t>桩筏基础</t>
  </si>
  <si>
    <t>楼地面</t>
  </si>
  <si>
    <t>40厚C25细石混凝土保护层内配φ4@100钢筋网，随捣随抹收光；40厚复合材料保温板（A级）;外廊部位1.5厚JS复合防水涂料一道,遇墙上翻300；卫生间部位1.5厚JS复合防水涂料一道</t>
  </si>
  <si>
    <t>外墙</t>
  </si>
  <si>
    <t>砂加气混凝土砌块</t>
  </si>
  <si>
    <t>内墙</t>
  </si>
  <si>
    <t>蒸压粉煤灰加气混凝土砌块</t>
  </si>
  <si>
    <t>外墙面</t>
  </si>
  <si>
    <t xml:space="preserve">弹性涂料+真石漆
</t>
  </si>
  <si>
    <t>内墙面</t>
  </si>
  <si>
    <t>加气块墙面：6厚1:0.5:2.5水泥石膏砂浆粉刷
混凝土墙面：12厚1:3水泥砂浆</t>
  </si>
  <si>
    <t>天棚</t>
  </si>
  <si>
    <t xml:space="preserve">架空楼板：岩棉保温板6mm厚聚合物抗裂砂浆压入耐碱玻纤网格布，保温板专用锚固件锚固
</t>
  </si>
  <si>
    <t>柱、梁、板</t>
  </si>
  <si>
    <t>矩形柱，直行墙首层C35，标准层C30；
首层矩形梁、有梁板C35；标准层C30</t>
  </si>
  <si>
    <t>屋面</t>
  </si>
  <si>
    <t>保温平屋面</t>
  </si>
  <si>
    <t>门窗</t>
  </si>
  <si>
    <t>成品甲级防火门；成品乙级防火门；成品木门；节能外窗(65系列断桥铝)；节能外窗（90系列断桥铝）；铝合金纱窗</t>
  </si>
  <si>
    <t>安装工程
项目特征</t>
  </si>
  <si>
    <t>给排水</t>
  </si>
  <si>
    <t>给水从水井入户表后阀开始计入，给水主管、水表及表前阀门由自来水公司施工不在编标范围内；排水按图纸图纸全部计入，主管计算至出外墙1.5m，出外墙1.5m外管道计入到室外排水管网内</t>
  </si>
  <si>
    <t>电气</t>
  </si>
  <si>
    <t>强电工程按照图示全部计入，包括变电房低压配电柜出线；光伏发电系统全部计入；弱电智能化系统按图示全部计入，包含户内预埋管、线盒预留，线缆、信息插座、设备等</t>
  </si>
  <si>
    <t>暖通</t>
  </si>
  <si>
    <t>/</t>
  </si>
  <si>
    <t>智能</t>
  </si>
  <si>
    <t>智能照明系统包含在内，智能化主线至原学校核心机房部分未考虑</t>
  </si>
  <si>
    <t>消防</t>
  </si>
  <si>
    <t>按图纸计算到位</t>
  </si>
  <si>
    <t>说明：（1）造价类型：一般分为最高投标限价、中标价、竣工结算价三种类型；
     （2）计价方式：一般分为工程量清单计价、定额计价两种方式；
     （3）计价依据：指使用的何种、何版本定额 
     （4）投资性质：一般分为国有资金投资或国有资金投资为主（二者简称“国有资金投资”）、非国有资金投资两种性质。</t>
  </si>
  <si>
    <t>土建与装饰工程分部分项工程费指标</t>
  </si>
  <si>
    <t>项目名称</t>
  </si>
  <si>
    <t>造价</t>
  </si>
  <si>
    <t>占土建造价</t>
  </si>
  <si>
    <t>平米造价</t>
  </si>
  <si>
    <t>(单位：元)</t>
  </si>
  <si>
    <t>比例(%)</t>
  </si>
  <si>
    <t>(费用/建筑面积)</t>
  </si>
  <si>
    <t>土建工程部分</t>
  </si>
  <si>
    <t>一</t>
  </si>
  <si>
    <t>分部分项工程费</t>
  </si>
  <si>
    <t>其中</t>
  </si>
  <si>
    <t>人工费</t>
  </si>
  <si>
    <t>材料费</t>
  </si>
  <si>
    <t>机械费</t>
  </si>
  <si>
    <t>管理费</t>
  </si>
  <si>
    <t>利润</t>
  </si>
  <si>
    <t>二</t>
  </si>
  <si>
    <t>措施项目费</t>
  </si>
  <si>
    <t>三</t>
  </si>
  <si>
    <t>其他项目费</t>
  </si>
  <si>
    <t>四</t>
  </si>
  <si>
    <t>规费</t>
  </si>
  <si>
    <t>五</t>
  </si>
  <si>
    <t>税金</t>
  </si>
  <si>
    <t>六</t>
  </si>
  <si>
    <t>总价让利</t>
  </si>
  <si>
    <t>合计</t>
  </si>
  <si>
    <t xml:space="preserve"> </t>
  </si>
  <si>
    <t xml:space="preserve">注： </t>
  </si>
  <si>
    <t>安装工程分部分项工程费指标</t>
  </si>
  <si>
    <t>占安装造价</t>
  </si>
  <si>
    <t>安装工程部分</t>
  </si>
  <si>
    <t>让利</t>
  </si>
  <si>
    <t>分部名称</t>
  </si>
  <si>
    <t>造价
（元）</t>
  </si>
  <si>
    <t>平米造价
（费用/建筑面积）</t>
  </si>
  <si>
    <t>A.1</t>
  </si>
  <si>
    <t>土(石)方工程</t>
  </si>
  <si>
    <t>包含在地库里面</t>
  </si>
  <si>
    <t>A.2</t>
  </si>
  <si>
    <t>桩与地基基础工程</t>
  </si>
  <si>
    <t>A.3</t>
  </si>
  <si>
    <t>砌筑工程</t>
  </si>
  <si>
    <t>A.4</t>
  </si>
  <si>
    <t>混凝土及钢筋混凝土工程</t>
  </si>
  <si>
    <t>A.5</t>
  </si>
  <si>
    <t>金属结构工程</t>
  </si>
  <si>
    <t>B.1</t>
  </si>
  <si>
    <t>屋面及防水工程</t>
  </si>
  <si>
    <t>B.2</t>
  </si>
  <si>
    <t>防腐、隔热、保温工程</t>
  </si>
  <si>
    <t>B.3</t>
  </si>
  <si>
    <t>楼地面工程</t>
  </si>
  <si>
    <t>B.4</t>
  </si>
  <si>
    <t>墙、柱面工程</t>
  </si>
  <si>
    <t>B.5</t>
  </si>
  <si>
    <t>天棚工程</t>
  </si>
  <si>
    <t>B.6</t>
  </si>
  <si>
    <t>油漆、涂料、裱糊工程</t>
  </si>
  <si>
    <t>B.7</t>
  </si>
  <si>
    <t>其他工程</t>
  </si>
  <si>
    <t>注：</t>
  </si>
  <si>
    <t>C.1</t>
  </si>
  <si>
    <t>水电</t>
  </si>
  <si>
    <t>C.2</t>
  </si>
  <si>
    <t>C.3</t>
  </si>
  <si>
    <t>空调</t>
  </si>
  <si>
    <t>土建与装饰工程措施项目费指标</t>
  </si>
  <si>
    <t>序号</t>
  </si>
  <si>
    <t>造价
(单位：元)</t>
  </si>
  <si>
    <t>占分部分项
工程费比例(%)</t>
  </si>
  <si>
    <t>平米造价
(费用/建筑面积)</t>
  </si>
  <si>
    <t>现场安全文明施工措施费</t>
  </si>
  <si>
    <t>检验试验费</t>
  </si>
  <si>
    <t>夜间施工费</t>
  </si>
  <si>
    <t>非夜间施工照明</t>
  </si>
  <si>
    <t>冬雨季施工费</t>
  </si>
  <si>
    <t>已完工程及设备保护</t>
  </si>
  <si>
    <t>临时设施费</t>
  </si>
  <si>
    <t>分户验收费</t>
  </si>
  <si>
    <t>建筑工人实名制费用</t>
  </si>
  <si>
    <t>智慧工地费用</t>
  </si>
  <si>
    <t>垂直运输机械费</t>
  </si>
  <si>
    <t>超高施工增加</t>
  </si>
  <si>
    <t>大型机械设备进出场及安拆</t>
  </si>
  <si>
    <t>脚手架</t>
  </si>
  <si>
    <t>混凝土、钢筋混凝土模板及支架</t>
  </si>
  <si>
    <t>安装工程措施项目费指标</t>
  </si>
  <si>
    <t>安全文明施工费</t>
  </si>
  <si>
    <t>夜间施工增加</t>
  </si>
  <si>
    <t>冬雨季施工增加</t>
  </si>
  <si>
    <t>住宅分户验收</t>
  </si>
  <si>
    <t xml:space="preserve">检验试验费 </t>
  </si>
  <si>
    <t>高层建筑增加费</t>
  </si>
  <si>
    <t>土建与装饰工程工料分析表</t>
  </si>
  <si>
    <t>名称</t>
  </si>
  <si>
    <t>计量单位</t>
  </si>
  <si>
    <t>费用</t>
  </si>
  <si>
    <t>数量</t>
  </si>
  <si>
    <t>平米费用</t>
  </si>
  <si>
    <t>平米含量</t>
  </si>
  <si>
    <t>(数量/建筑面积)</t>
  </si>
  <si>
    <t>工日</t>
  </si>
  <si>
    <t>商品砼</t>
  </si>
  <si>
    <t>m3</t>
  </si>
  <si>
    <t>钢筋</t>
  </si>
  <si>
    <t>kg</t>
  </si>
  <si>
    <t>型钢</t>
  </si>
  <si>
    <t>砂</t>
  </si>
  <si>
    <t>T</t>
  </si>
  <si>
    <t>木模板</t>
  </si>
  <si>
    <t>m2</t>
  </si>
  <si>
    <t>标准砖</t>
  </si>
  <si>
    <t>百块</t>
  </si>
  <si>
    <t>砂加气混凝土砼块</t>
  </si>
  <si>
    <t>水泥32.5</t>
  </si>
  <si>
    <t>Kg</t>
  </si>
  <si>
    <t>成品乙级防火门（成品）木制</t>
  </si>
  <si>
    <t>甲级木质防火门(成品)</t>
  </si>
  <si>
    <t>节能外窗(65系列断桥铝)-6中透光LOW-E+12Ar+6（镀单向可视膜）透明中空钢化玻璃</t>
  </si>
  <si>
    <t>节能外窗(65系列断桥铝)-6中透光LOW-E+12Ar+6透明中空钢化玻璃</t>
  </si>
  <si>
    <t>备注：</t>
  </si>
  <si>
    <t>安装工程工料分析表</t>
  </si>
  <si>
    <t>费用
（元）</t>
  </si>
  <si>
    <t>平米费用
(费用/建筑面积)</t>
  </si>
  <si>
    <t>平米含量
(数量/建筑面积)</t>
  </si>
  <si>
    <t>元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</si>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</sst>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b/>
      <sz val="13.5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42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vertAlign val="superscript"/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0"/>
      <name val="宋体"/>
      <family val="0"/>
    </font>
    <font>
      <sz val="9"/>
      <color rgb="FFFF0000"/>
      <name val="宋体"/>
      <family val="0"/>
    </font>
  </fonts>
  <fills count="4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30"/>
      </right>
      <top style="thin">
        <color indexed="21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21"/>
      </top>
      <bottom>
        <color indexed="63"/>
      </bottom>
    </border>
    <border>
      <left style="thin">
        <color indexed="30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medium">
        <color indexed="30"/>
      </top>
      <bottom>
        <color indexed="63"/>
      </bottom>
    </border>
    <border>
      <left style="thin"/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30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176" fontId="5" fillId="35" borderId="20" xfId="0" applyNumberFormat="1" applyFont="1" applyFill="1" applyBorder="1" applyAlignment="1">
      <alignment horizontal="right" vertical="center" wrapText="1"/>
    </xf>
    <xf numFmtId="176" fontId="4" fillId="35" borderId="19" xfId="0" applyNumberFormat="1" applyFont="1" applyFill="1" applyBorder="1" applyAlignment="1">
      <alignment horizontal="right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176" fontId="5" fillId="36" borderId="20" xfId="0" applyNumberFormat="1" applyFont="1" applyFill="1" applyBorder="1" applyAlignment="1">
      <alignment horizontal="right" vertical="center" wrapText="1"/>
    </xf>
    <xf numFmtId="176" fontId="4" fillId="36" borderId="19" xfId="0" applyNumberFormat="1" applyFont="1" applyFill="1" applyBorder="1" applyAlignment="1">
      <alignment horizontal="right" vertical="center" wrapText="1"/>
    </xf>
    <xf numFmtId="176" fontId="5" fillId="35" borderId="19" xfId="0" applyNumberFormat="1" applyFont="1" applyFill="1" applyBorder="1" applyAlignment="1">
      <alignment horizontal="right" vertical="center" wrapText="1"/>
    </xf>
    <xf numFmtId="176" fontId="5" fillId="36" borderId="19" xfId="0" applyNumberFormat="1" applyFont="1" applyFill="1" applyBorder="1" applyAlignment="1">
      <alignment horizontal="right" vertical="center" wrapText="1"/>
    </xf>
    <xf numFmtId="0" fontId="4" fillId="35" borderId="19" xfId="0" applyFont="1" applyFill="1" applyBorder="1" applyAlignment="1">
      <alignment horizontal="right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176" fontId="4" fillId="37" borderId="24" xfId="0" applyNumberFormat="1" applyFont="1" applyFill="1" applyBorder="1" applyAlignment="1">
      <alignment horizontal="right" vertical="center" wrapText="1"/>
    </xf>
    <xf numFmtId="0" fontId="4" fillId="38" borderId="23" xfId="0" applyFont="1" applyFill="1" applyBorder="1" applyAlignment="1">
      <alignment horizontal="center" vertical="center" wrapText="1"/>
    </xf>
    <xf numFmtId="176" fontId="4" fillId="38" borderId="24" xfId="0" applyNumberFormat="1" applyFont="1" applyFill="1" applyBorder="1" applyAlignment="1">
      <alignment horizontal="right" vertical="center" wrapText="1"/>
    </xf>
    <xf numFmtId="176" fontId="4" fillId="38" borderId="25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3" fillId="33" borderId="26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5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 wrapText="1"/>
    </xf>
    <xf numFmtId="0" fontId="4" fillId="36" borderId="19" xfId="0" applyNumberFormat="1" applyFont="1" applyFill="1" applyBorder="1" applyAlignment="1">
      <alignment horizontal="right" vertical="center" wrapText="1"/>
    </xf>
    <xf numFmtId="10" fontId="4" fillId="36" borderId="19" xfId="0" applyNumberFormat="1" applyFont="1" applyFill="1" applyBorder="1" applyAlignment="1">
      <alignment horizontal="right" vertical="center" wrapText="1"/>
    </xf>
    <xf numFmtId="177" fontId="4" fillId="36" borderId="33" xfId="0" applyNumberFormat="1" applyFont="1" applyFill="1" applyBorder="1" applyAlignment="1">
      <alignment horizontal="right" vertical="center" wrapText="1"/>
    </xf>
    <xf numFmtId="0" fontId="5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right" vertical="center" wrapText="1"/>
    </xf>
    <xf numFmtId="10" fontId="4" fillId="35" borderId="19" xfId="0" applyNumberFormat="1" applyFont="1" applyFill="1" applyBorder="1" applyAlignment="1">
      <alignment horizontal="right" vertical="center" wrapText="1"/>
    </xf>
    <xf numFmtId="177" fontId="4" fillId="35" borderId="33" xfId="0" applyNumberFormat="1" applyFont="1" applyFill="1" applyBorder="1" applyAlignment="1">
      <alignment horizontal="right" vertical="center" wrapText="1"/>
    </xf>
    <xf numFmtId="0" fontId="4" fillId="36" borderId="32" xfId="0" applyNumberFormat="1" applyFont="1" applyFill="1" applyBorder="1" applyAlignment="1">
      <alignment horizontal="right" vertical="center" wrapText="1"/>
    </xf>
    <xf numFmtId="0" fontId="4" fillId="35" borderId="19" xfId="0" applyNumberFormat="1" applyFont="1" applyFill="1" applyBorder="1" applyAlignment="1">
      <alignment horizontal="right" vertical="center" wrapText="1"/>
    </xf>
    <xf numFmtId="0" fontId="4" fillId="36" borderId="19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3" borderId="26" xfId="0" applyFont="1" applyFill="1" applyBorder="1" applyAlignment="1">
      <alignment horizontal="left" vertical="center" wrapText="1"/>
    </xf>
    <xf numFmtId="10" fontId="4" fillId="36" borderId="19" xfId="17" applyNumberFormat="1" applyFont="1" applyFill="1" applyBorder="1" applyAlignment="1">
      <alignment horizontal="right" vertical="center" wrapText="1"/>
    </xf>
    <xf numFmtId="0" fontId="4" fillId="38" borderId="32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right" vertical="center" wrapText="1"/>
    </xf>
    <xf numFmtId="177" fontId="4" fillId="38" borderId="19" xfId="0" applyNumberFormat="1" applyFont="1" applyFill="1" applyBorder="1" applyAlignment="1">
      <alignment horizontal="right" vertical="center" wrapText="1"/>
    </xf>
    <xf numFmtId="177" fontId="4" fillId="38" borderId="33" xfId="0" applyNumberFormat="1" applyFont="1" applyFill="1" applyBorder="1" applyAlignment="1">
      <alignment horizontal="right" vertical="center" wrapText="1"/>
    </xf>
    <xf numFmtId="0" fontId="4" fillId="38" borderId="34" xfId="0" applyFont="1" applyFill="1" applyBorder="1" applyAlignment="1">
      <alignment horizontal="center" vertical="center" wrapText="1"/>
    </xf>
    <xf numFmtId="0" fontId="4" fillId="38" borderId="35" xfId="0" applyFont="1" applyFill="1" applyBorder="1" applyAlignment="1">
      <alignment horizontal="right" vertical="center" wrapText="1"/>
    </xf>
    <xf numFmtId="0" fontId="0" fillId="39" borderId="0" xfId="0" applyFill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0" fillId="0" borderId="36" xfId="0" applyBorder="1" applyAlignment="1">
      <alignment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8" fillId="39" borderId="38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 wrapText="1"/>
    </xf>
    <xf numFmtId="176" fontId="4" fillId="36" borderId="15" xfId="0" applyNumberFormat="1" applyFont="1" applyFill="1" applyBorder="1" applyAlignment="1">
      <alignment horizontal="right" vertical="center" wrapText="1"/>
    </xf>
    <xf numFmtId="0" fontId="8" fillId="0" borderId="38" xfId="0" applyFont="1" applyBorder="1" applyAlignment="1">
      <alignment horizontal="center" vertical="center"/>
    </xf>
    <xf numFmtId="0" fontId="9" fillId="39" borderId="40" xfId="0" applyFont="1" applyFill="1" applyBorder="1" applyAlignment="1">
      <alignment horizontal="center" vertical="center" wrapText="1"/>
    </xf>
    <xf numFmtId="176" fontId="9" fillId="39" borderId="19" xfId="0" applyNumberFormat="1" applyFont="1" applyFill="1" applyBorder="1" applyAlignment="1">
      <alignment horizontal="right" vertical="center" wrapText="1"/>
    </xf>
    <xf numFmtId="176" fontId="9" fillId="36" borderId="19" xfId="0" applyNumberFormat="1" applyFont="1" applyFill="1" applyBorder="1" applyAlignment="1">
      <alignment horizontal="right" vertical="center" wrapText="1"/>
    </xf>
    <xf numFmtId="0" fontId="9" fillId="36" borderId="40" xfId="0" applyFont="1" applyFill="1" applyBorder="1" applyAlignment="1">
      <alignment horizontal="center" vertical="center" wrapText="1"/>
    </xf>
    <xf numFmtId="0" fontId="9" fillId="37" borderId="40" xfId="0" applyFont="1" applyFill="1" applyBorder="1" applyAlignment="1">
      <alignment horizontal="center" vertical="center" wrapText="1"/>
    </xf>
    <xf numFmtId="176" fontId="9" fillId="33" borderId="19" xfId="0" applyNumberFormat="1" applyFont="1" applyFill="1" applyBorder="1" applyAlignment="1">
      <alignment horizontal="right" vertical="center" wrapText="1"/>
    </xf>
    <xf numFmtId="0" fontId="8" fillId="37" borderId="0" xfId="0" applyFont="1" applyFill="1" applyBorder="1" applyAlignment="1">
      <alignment horizontal="left" vertical="center"/>
    </xf>
    <xf numFmtId="0" fontId="4" fillId="34" borderId="41" xfId="0" applyFont="1" applyFill="1" applyBorder="1" applyAlignment="1">
      <alignment horizontal="center" vertical="center" wrapText="1"/>
    </xf>
    <xf numFmtId="0" fontId="4" fillId="39" borderId="3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40" borderId="25" xfId="0" applyFont="1" applyFill="1" applyBorder="1" applyAlignment="1">
      <alignment horizontal="center" vertical="center" wrapText="1"/>
    </xf>
    <xf numFmtId="0" fontId="4" fillId="36" borderId="48" xfId="0" applyFont="1" applyFill="1" applyBorder="1" applyAlignment="1">
      <alignment horizontal="right" vertical="center" wrapText="1"/>
    </xf>
    <xf numFmtId="10" fontId="4" fillId="36" borderId="31" xfId="0" applyNumberFormat="1" applyFont="1" applyFill="1" applyBorder="1" applyAlignment="1">
      <alignment horizontal="right" vertical="center" wrapText="1"/>
    </xf>
    <xf numFmtId="177" fontId="4" fillId="36" borderId="31" xfId="0" applyNumberFormat="1" applyFont="1" applyFill="1" applyBorder="1" applyAlignment="1">
      <alignment horizontal="right" vertical="center" wrapText="1"/>
    </xf>
    <xf numFmtId="0" fontId="4" fillId="40" borderId="45" xfId="0" applyFont="1" applyFill="1" applyBorder="1" applyAlignment="1">
      <alignment horizontal="center" vertical="center" wrapText="1"/>
    </xf>
    <xf numFmtId="0" fontId="4" fillId="39" borderId="48" xfId="0" applyNumberFormat="1" applyFont="1" applyFill="1" applyBorder="1" applyAlignment="1">
      <alignment horizontal="right" vertical="center" wrapText="1"/>
    </xf>
    <xf numFmtId="10" fontId="4" fillId="39" borderId="31" xfId="0" applyNumberFormat="1" applyFont="1" applyFill="1" applyBorder="1" applyAlignment="1">
      <alignment horizontal="right" vertical="center" wrapText="1"/>
    </xf>
    <xf numFmtId="177" fontId="4" fillId="39" borderId="31" xfId="0" applyNumberFormat="1" applyFont="1" applyFill="1" applyBorder="1" applyAlignment="1">
      <alignment horizontal="right" vertical="center" wrapText="1"/>
    </xf>
    <xf numFmtId="0" fontId="4" fillId="40" borderId="47" xfId="0" applyFont="1" applyFill="1" applyBorder="1" applyAlignment="1">
      <alignment horizontal="center" vertical="center" wrapText="1"/>
    </xf>
    <xf numFmtId="0" fontId="4" fillId="40" borderId="46" xfId="0" applyFont="1" applyFill="1" applyBorder="1" applyAlignment="1">
      <alignment horizontal="center" vertical="center" wrapText="1"/>
    </xf>
    <xf numFmtId="176" fontId="4" fillId="36" borderId="48" xfId="0" applyNumberFormat="1" applyFont="1" applyFill="1" applyBorder="1" applyAlignment="1">
      <alignment horizontal="right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40" borderId="48" xfId="0" applyFont="1" applyFill="1" applyBorder="1" applyAlignment="1">
      <alignment horizontal="center" vertical="center" wrapText="1"/>
    </xf>
    <xf numFmtId="0" fontId="4" fillId="40" borderId="40" xfId="0" applyFont="1" applyFill="1" applyBorder="1" applyAlignment="1">
      <alignment horizontal="center" vertical="center" wrapText="1"/>
    </xf>
    <xf numFmtId="176" fontId="4" fillId="36" borderId="31" xfId="0" applyNumberFormat="1" applyFont="1" applyFill="1" applyBorder="1" applyAlignment="1">
      <alignment horizontal="right" vertical="center" wrapText="1"/>
    </xf>
    <xf numFmtId="0" fontId="4" fillId="40" borderId="48" xfId="0" applyFont="1" applyFill="1" applyBorder="1" applyAlignment="1">
      <alignment horizontal="center" vertical="center" wrapText="1"/>
    </xf>
    <xf numFmtId="0" fontId="4" fillId="40" borderId="40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right" vertical="center" wrapText="1"/>
    </xf>
    <xf numFmtId="9" fontId="5" fillId="36" borderId="48" xfId="17" applyNumberFormat="1" applyFont="1" applyFill="1" applyBorder="1" applyAlignment="1">
      <alignment horizontal="right" vertical="center" wrapText="1"/>
    </xf>
    <xf numFmtId="176" fontId="5" fillId="36" borderId="31" xfId="0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36" borderId="25" xfId="0" applyFont="1" applyFill="1" applyBorder="1" applyAlignment="1">
      <alignment horizontal="center" vertical="center" wrapText="1"/>
    </xf>
    <xf numFmtId="10" fontId="4" fillId="36" borderId="25" xfId="0" applyNumberFormat="1" applyFont="1" applyFill="1" applyBorder="1" applyAlignment="1">
      <alignment horizontal="center" vertical="center" wrapText="1"/>
    </xf>
    <xf numFmtId="176" fontId="4" fillId="36" borderId="25" xfId="0" applyNumberFormat="1" applyFont="1" applyFill="1" applyBorder="1" applyAlignment="1">
      <alignment horizontal="center" vertical="center" wrapText="1"/>
    </xf>
    <xf numFmtId="0" fontId="4" fillId="39" borderId="25" xfId="0" applyFont="1" applyFill="1" applyBorder="1" applyAlignment="1">
      <alignment horizontal="center" vertical="center" wrapText="1"/>
    </xf>
    <xf numFmtId="10" fontId="4" fillId="39" borderId="25" xfId="0" applyNumberFormat="1" applyFont="1" applyFill="1" applyBorder="1" applyAlignment="1">
      <alignment horizontal="center" vertical="center" wrapText="1"/>
    </xf>
    <xf numFmtId="176" fontId="4" fillId="39" borderId="25" xfId="0" applyNumberFormat="1" applyFont="1" applyFill="1" applyBorder="1" applyAlignment="1">
      <alignment horizontal="center" vertical="center" wrapText="1"/>
    </xf>
    <xf numFmtId="176" fontId="5" fillId="37" borderId="25" xfId="0" applyNumberFormat="1" applyFont="1" applyFill="1" applyBorder="1" applyAlignment="1">
      <alignment horizontal="center" vertical="center" wrapText="1"/>
    </xf>
    <xf numFmtId="10" fontId="5" fillId="37" borderId="25" xfId="17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4" fillId="34" borderId="45" xfId="0" applyNumberFormat="1" applyFont="1" applyFill="1" applyBorder="1" applyAlignment="1">
      <alignment horizontal="center" vertical="center" wrapText="1"/>
    </xf>
    <xf numFmtId="49" fontId="4" fillId="40" borderId="25" xfId="0" applyNumberFormat="1" applyFont="1" applyFill="1" applyBorder="1" applyAlignment="1">
      <alignment horizontal="center" vertical="center" wrapText="1"/>
    </xf>
    <xf numFmtId="0" fontId="4" fillId="38" borderId="25" xfId="0" applyNumberFormat="1" applyFont="1" applyFill="1" applyBorder="1" applyAlignment="1">
      <alignment horizontal="left" vertical="center" wrapText="1"/>
    </xf>
    <xf numFmtId="49" fontId="4" fillId="34" borderId="47" xfId="0" applyNumberFormat="1" applyFont="1" applyFill="1" applyBorder="1" applyAlignment="1">
      <alignment horizontal="center" vertical="center" wrapText="1"/>
    </xf>
    <xf numFmtId="0" fontId="50" fillId="37" borderId="25" xfId="0" applyNumberFormat="1" applyFont="1" applyFill="1" applyBorder="1" applyAlignment="1">
      <alignment horizontal="left" vertical="center" wrapText="1"/>
    </xf>
    <xf numFmtId="0" fontId="4" fillId="37" borderId="25" xfId="0" applyNumberFormat="1" applyFont="1" applyFill="1" applyBorder="1" applyAlignment="1">
      <alignment horizontal="left" vertical="center" wrapText="1"/>
    </xf>
    <xf numFmtId="49" fontId="4" fillId="38" borderId="25" xfId="0" applyNumberFormat="1" applyFont="1" applyFill="1" applyBorder="1" applyAlignment="1">
      <alignment horizontal="left" vertical="center" wrapText="1"/>
    </xf>
    <xf numFmtId="49" fontId="4" fillId="37" borderId="25" xfId="0" applyNumberFormat="1" applyFont="1" applyFill="1" applyBorder="1" applyAlignment="1">
      <alignment horizontal="left" vertical="center" wrapText="1"/>
    </xf>
    <xf numFmtId="49" fontId="4" fillId="34" borderId="46" xfId="0" applyNumberFormat="1" applyFont="1" applyFill="1" applyBorder="1" applyAlignment="1">
      <alignment horizontal="center" vertical="center" wrapText="1"/>
    </xf>
    <xf numFmtId="176" fontId="4" fillId="37" borderId="25" xfId="0" applyNumberFormat="1" applyFont="1" applyFill="1" applyBorder="1" applyAlignment="1">
      <alignment horizontal="left" vertical="center" wrapText="1"/>
    </xf>
    <xf numFmtId="49" fontId="4" fillId="38" borderId="48" xfId="0" applyNumberFormat="1" applyFont="1" applyFill="1" applyBorder="1" applyAlignment="1">
      <alignment horizontal="left" vertical="center" wrapText="1"/>
    </xf>
    <xf numFmtId="49" fontId="4" fillId="38" borderId="40" xfId="0" applyNumberFormat="1" applyFont="1" applyFill="1" applyBorder="1" applyAlignment="1">
      <alignment horizontal="left" vertical="center" wrapText="1"/>
    </xf>
    <xf numFmtId="49" fontId="4" fillId="37" borderId="48" xfId="0" applyNumberFormat="1" applyFont="1" applyFill="1" applyBorder="1" applyAlignment="1">
      <alignment horizontal="left" vertical="center" wrapText="1"/>
    </xf>
    <xf numFmtId="49" fontId="4" fillId="37" borderId="40" xfId="0" applyNumberFormat="1" applyFont="1" applyFill="1" applyBorder="1" applyAlignment="1">
      <alignment horizontal="left" vertical="center" wrapText="1"/>
    </xf>
    <xf numFmtId="49" fontId="4" fillId="38" borderId="49" xfId="0" applyNumberFormat="1" applyFont="1" applyFill="1" applyBorder="1" applyAlignment="1">
      <alignment horizontal="left" vertical="center" wrapText="1"/>
    </xf>
    <xf numFmtId="49" fontId="4" fillId="37" borderId="49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4" fillId="0" borderId="40" xfId="0" applyNumberFormat="1" applyFont="1" applyFill="1" applyBorder="1" applyAlignment="1">
      <alignment horizontal="left" vertical="center" wrapText="1"/>
    </xf>
    <xf numFmtId="49" fontId="8" fillId="41" borderId="0" xfId="0" applyNumberFormat="1" applyFont="1" applyFill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10.25390625" style="0" customWidth="1"/>
    <col min="2" max="2" width="12.00390625" style="0" customWidth="1"/>
    <col min="3" max="3" width="11.00390625" style="0" customWidth="1"/>
    <col min="4" max="4" width="12.625" style="0" customWidth="1"/>
    <col min="5" max="5" width="13.25390625" style="0" customWidth="1"/>
    <col min="6" max="6" width="11.25390625" style="0" customWidth="1"/>
    <col min="7" max="7" width="10.125" style="0" customWidth="1"/>
    <col min="10" max="10" width="22.50390625" style="0" customWidth="1"/>
  </cols>
  <sheetData>
    <row r="1" spans="1:7" s="122" customFormat="1" ht="32.25" customHeight="1">
      <c r="A1" s="123" t="s">
        <v>0</v>
      </c>
      <c r="B1" s="123"/>
      <c r="C1" s="123"/>
      <c r="D1" s="123"/>
      <c r="E1" s="123"/>
      <c r="F1" s="123"/>
      <c r="G1" s="123"/>
    </row>
    <row r="2" spans="1:7" s="122" customFormat="1" ht="25.5" customHeight="1">
      <c r="A2" s="124" t="s">
        <v>1</v>
      </c>
      <c r="B2" s="124"/>
      <c r="C2" s="124"/>
      <c r="D2" s="124"/>
      <c r="E2" s="124"/>
      <c r="F2" s="124"/>
      <c r="G2" s="124"/>
    </row>
    <row r="3" spans="1:7" s="122" customFormat="1" ht="28.5" customHeight="1">
      <c r="A3" s="125" t="s">
        <v>2</v>
      </c>
      <c r="B3" s="126" t="s">
        <v>3</v>
      </c>
      <c r="C3" s="127">
        <v>11526.27</v>
      </c>
      <c r="D3" s="126" t="s">
        <v>4</v>
      </c>
      <c r="E3" s="127">
        <v>4</v>
      </c>
      <c r="F3" s="126" t="s">
        <v>5</v>
      </c>
      <c r="G3" s="127">
        <v>2.95</v>
      </c>
    </row>
    <row r="4" spans="1:7" s="122" customFormat="1" ht="28.5" customHeight="1">
      <c r="A4" s="128"/>
      <c r="B4" s="126" t="s">
        <v>6</v>
      </c>
      <c r="C4" s="129"/>
      <c r="D4" s="126" t="s">
        <v>7</v>
      </c>
      <c r="E4" s="130">
        <v>1</v>
      </c>
      <c r="F4" s="126" t="s">
        <v>8</v>
      </c>
      <c r="G4" s="130">
        <v>32.45</v>
      </c>
    </row>
    <row r="5" spans="1:7" s="122" customFormat="1" ht="28.5" customHeight="1">
      <c r="A5" s="128"/>
      <c r="B5" s="126" t="s">
        <v>9</v>
      </c>
      <c r="C5" s="131" t="s">
        <v>10</v>
      </c>
      <c r="D5" s="126" t="s">
        <v>11</v>
      </c>
      <c r="E5" s="131" t="s">
        <v>12</v>
      </c>
      <c r="F5" s="126" t="s">
        <v>13</v>
      </c>
      <c r="G5" s="131" t="s">
        <v>14</v>
      </c>
    </row>
    <row r="6" spans="1:7" s="122" customFormat="1" ht="28.5" customHeight="1">
      <c r="A6" s="128"/>
      <c r="B6" s="126" t="s">
        <v>15</v>
      </c>
      <c r="C6" s="132"/>
      <c r="D6" s="126" t="s">
        <v>16</v>
      </c>
      <c r="E6" s="132"/>
      <c r="F6" s="126" t="s">
        <v>17</v>
      </c>
      <c r="G6" s="132" t="s">
        <v>18</v>
      </c>
    </row>
    <row r="7" spans="1:7" s="122" customFormat="1" ht="67.5" customHeight="1">
      <c r="A7" s="128"/>
      <c r="B7" s="126" t="s">
        <v>19</v>
      </c>
      <c r="C7" s="131" t="s">
        <v>20</v>
      </c>
      <c r="D7" s="126" t="s">
        <v>21</v>
      </c>
      <c r="E7" s="131" t="s">
        <v>22</v>
      </c>
      <c r="F7" s="126" t="s">
        <v>23</v>
      </c>
      <c r="G7" s="131" t="s">
        <v>24</v>
      </c>
    </row>
    <row r="8" spans="1:7" s="122" customFormat="1" ht="30" customHeight="1">
      <c r="A8" s="133"/>
      <c r="B8" s="126" t="s">
        <v>25</v>
      </c>
      <c r="C8" s="134">
        <f>E8+G8</f>
        <v>33108661.29</v>
      </c>
      <c r="D8" s="126" t="s">
        <v>26</v>
      </c>
      <c r="E8" s="134">
        <f>'费用组成分析'!D16</f>
        <v>28137044.55</v>
      </c>
      <c r="F8" s="126" t="s">
        <v>27</v>
      </c>
      <c r="G8" s="130">
        <f>'费用组成分析'!D33</f>
        <v>4971616.74</v>
      </c>
    </row>
    <row r="9" spans="1:7" s="122" customFormat="1" ht="51.75" customHeight="1">
      <c r="A9" s="125" t="s">
        <v>28</v>
      </c>
      <c r="B9" s="126" t="s">
        <v>29</v>
      </c>
      <c r="C9" s="135" t="s">
        <v>30</v>
      </c>
      <c r="D9" s="136"/>
      <c r="E9" s="126" t="s">
        <v>31</v>
      </c>
      <c r="F9" s="135" t="s">
        <v>32</v>
      </c>
      <c r="G9" s="136"/>
    </row>
    <row r="10" spans="1:7" s="122" customFormat="1" ht="28.5" customHeight="1">
      <c r="A10" s="128"/>
      <c r="B10" s="126" t="s">
        <v>33</v>
      </c>
      <c r="C10" s="137" t="s">
        <v>34</v>
      </c>
      <c r="D10" s="138"/>
      <c r="E10" s="126" t="s">
        <v>35</v>
      </c>
      <c r="F10" s="137" t="s">
        <v>36</v>
      </c>
      <c r="G10" s="138"/>
    </row>
    <row r="11" spans="1:7" s="122" customFormat="1" ht="70.5" customHeight="1">
      <c r="A11" s="128"/>
      <c r="B11" s="126" t="s">
        <v>37</v>
      </c>
      <c r="C11" s="135" t="s">
        <v>38</v>
      </c>
      <c r="D11" s="136"/>
      <c r="E11" s="126" t="s">
        <v>39</v>
      </c>
      <c r="F11" s="135" t="s">
        <v>40</v>
      </c>
      <c r="G11" s="136"/>
    </row>
    <row r="12" spans="1:7" s="122" customFormat="1" ht="61.5" customHeight="1">
      <c r="A12" s="128"/>
      <c r="B12" s="126" t="s">
        <v>41</v>
      </c>
      <c r="C12" s="137" t="s">
        <v>42</v>
      </c>
      <c r="D12" s="138"/>
      <c r="E12" s="126" t="s">
        <v>43</v>
      </c>
      <c r="F12" s="137" t="s">
        <v>44</v>
      </c>
      <c r="G12" s="138"/>
    </row>
    <row r="13" spans="1:7" s="122" customFormat="1" ht="96" customHeight="1">
      <c r="A13" s="133"/>
      <c r="B13" s="126" t="s">
        <v>45</v>
      </c>
      <c r="C13" s="135" t="s">
        <v>46</v>
      </c>
      <c r="D13" s="136"/>
      <c r="E13" s="126" t="s">
        <v>47</v>
      </c>
      <c r="F13" s="135" t="s">
        <v>48</v>
      </c>
      <c r="G13" s="136"/>
    </row>
    <row r="14" spans="1:7" s="122" customFormat="1" ht="37.5" customHeight="1">
      <c r="A14" s="125" t="s">
        <v>49</v>
      </c>
      <c r="B14" s="126" t="s">
        <v>50</v>
      </c>
      <c r="C14" s="135" t="s">
        <v>51</v>
      </c>
      <c r="D14" s="139"/>
      <c r="E14" s="139"/>
      <c r="F14" s="139"/>
      <c r="G14" s="136"/>
    </row>
    <row r="15" spans="1:7" s="122" customFormat="1" ht="28.5" customHeight="1">
      <c r="A15" s="128"/>
      <c r="B15" s="126" t="s">
        <v>52</v>
      </c>
      <c r="C15" s="137" t="s">
        <v>53</v>
      </c>
      <c r="D15" s="140"/>
      <c r="E15" s="140"/>
      <c r="F15" s="140"/>
      <c r="G15" s="138"/>
    </row>
    <row r="16" spans="1:7" s="122" customFormat="1" ht="28.5" customHeight="1">
      <c r="A16" s="128"/>
      <c r="B16" s="126" t="s">
        <v>54</v>
      </c>
      <c r="C16" s="141" t="s">
        <v>55</v>
      </c>
      <c r="D16" s="142"/>
      <c r="E16" s="142"/>
      <c r="F16" s="142"/>
      <c r="G16" s="143"/>
    </row>
    <row r="17" spans="1:7" s="122" customFormat="1" ht="28.5" customHeight="1">
      <c r="A17" s="128"/>
      <c r="B17" s="126" t="s">
        <v>56</v>
      </c>
      <c r="C17" s="137" t="s">
        <v>57</v>
      </c>
      <c r="D17" s="140"/>
      <c r="E17" s="140"/>
      <c r="F17" s="140"/>
      <c r="G17" s="138"/>
    </row>
    <row r="18" spans="1:7" s="122" customFormat="1" ht="28.5" customHeight="1">
      <c r="A18" s="133"/>
      <c r="B18" s="126" t="s">
        <v>58</v>
      </c>
      <c r="C18" s="141" t="s">
        <v>59</v>
      </c>
      <c r="D18" s="142"/>
      <c r="E18" s="142"/>
      <c r="F18" s="142"/>
      <c r="G18" s="143"/>
    </row>
    <row r="19" s="122" customFormat="1" ht="14.25"/>
    <row r="20" spans="1:7" s="122" customFormat="1" ht="77.25" customHeight="1">
      <c r="A20" s="144" t="s">
        <v>60</v>
      </c>
      <c r="B20" s="144"/>
      <c r="C20" s="144"/>
      <c r="D20" s="144"/>
      <c r="E20" s="144"/>
      <c r="F20" s="144"/>
      <c r="G20" s="144"/>
    </row>
    <row r="21" s="122" customFormat="1" ht="14.25"/>
    <row r="22" s="122" customFormat="1" ht="14.25"/>
    <row r="23" s="122" customFormat="1" ht="14.25"/>
  </sheetData>
  <sheetProtection/>
  <mergeCells count="21">
    <mergeCell ref="A1:G1"/>
    <mergeCell ref="A2:G2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G14"/>
    <mergeCell ref="C15:G15"/>
    <mergeCell ref="C16:G16"/>
    <mergeCell ref="C17:G17"/>
    <mergeCell ref="C18:G18"/>
    <mergeCell ref="A20:G20"/>
    <mergeCell ref="A3:A8"/>
    <mergeCell ref="A9:A13"/>
    <mergeCell ref="A14:A1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1">
      <selection activeCell="H27" sqref="H27"/>
    </sheetView>
  </sheetViews>
  <sheetFormatPr defaultColWidth="9.00390625" defaultRowHeight="14.25"/>
  <cols>
    <col min="1" max="1" width="11.75390625" style="0" customWidth="1"/>
    <col min="2" max="2" width="9.50390625" style="0" customWidth="1"/>
    <col min="3" max="3" width="13.875" style="0" customWidth="1"/>
    <col min="4" max="4" width="13.00390625" style="0" customWidth="1"/>
    <col min="5" max="5" width="12.25390625" style="0" customWidth="1"/>
    <col min="6" max="6" width="15.00390625" style="0" customWidth="1"/>
    <col min="7" max="7" width="10.375" style="0" bestFit="1" customWidth="1"/>
    <col min="8" max="8" width="12.625" style="1" bestFit="1" customWidth="1"/>
    <col min="9" max="9" width="9.00390625" style="1" customWidth="1"/>
    <col min="10" max="10" width="11.875" style="1" customWidth="1"/>
    <col min="11" max="11" width="9.00390625" style="1" customWidth="1"/>
    <col min="12" max="12" width="10.50390625" style="1" bestFit="1" customWidth="1"/>
    <col min="14" max="14" width="11.625" style="1" bestFit="1" customWidth="1"/>
    <col min="15" max="16" width="9.00390625" style="1" customWidth="1"/>
  </cols>
  <sheetData>
    <row r="1" spans="1:6" ht="18" customHeight="1">
      <c r="A1" s="2" t="s">
        <v>61</v>
      </c>
      <c r="B1" s="2"/>
      <c r="C1" s="2"/>
      <c r="D1" s="2"/>
      <c r="E1" s="2"/>
      <c r="F1" s="2"/>
    </row>
    <row r="2" spans="1:6" ht="14.25">
      <c r="A2" s="82" t="str">
        <f>'工程概况'!A2</f>
        <v> 工程名称：某中学改扩建工程-教学楼、综合行政楼、综合教辅楼</v>
      </c>
      <c r="B2" s="83"/>
      <c r="C2" s="83"/>
      <c r="D2" s="83"/>
      <c r="E2" s="83"/>
      <c r="F2" s="83"/>
    </row>
    <row r="3" spans="1:6" ht="14.25">
      <c r="A3" s="84" t="s">
        <v>62</v>
      </c>
      <c r="B3" s="85"/>
      <c r="C3" s="86"/>
      <c r="D3" s="87" t="s">
        <v>63</v>
      </c>
      <c r="E3" s="87" t="s">
        <v>64</v>
      </c>
      <c r="F3" s="87" t="s">
        <v>65</v>
      </c>
    </row>
    <row r="4" spans="1:6" ht="14.25">
      <c r="A4" s="23"/>
      <c r="B4" s="24"/>
      <c r="C4" s="25"/>
      <c r="D4" s="88" t="s">
        <v>66</v>
      </c>
      <c r="E4" s="89" t="s">
        <v>67</v>
      </c>
      <c r="F4" s="89" t="s">
        <v>68</v>
      </c>
    </row>
    <row r="5" spans="1:6" ht="21.75" customHeight="1">
      <c r="A5" s="89" t="s">
        <v>69</v>
      </c>
      <c r="B5" s="90" t="s">
        <v>70</v>
      </c>
      <c r="C5" s="90" t="s">
        <v>71</v>
      </c>
      <c r="D5" s="91">
        <f>SUM(D6:D10)</f>
        <v>17845359.03</v>
      </c>
      <c r="E5" s="92">
        <f>D5/$D$16</f>
        <v>0.6342300449604257</v>
      </c>
      <c r="F5" s="93">
        <f>D5/'工程概况'!C3</f>
        <v>1548.2336462706496</v>
      </c>
    </row>
    <row r="6" spans="1:6" ht="21.75" customHeight="1">
      <c r="A6" s="89"/>
      <c r="B6" s="94" t="s">
        <v>72</v>
      </c>
      <c r="C6" s="90" t="s">
        <v>73</v>
      </c>
      <c r="D6" s="95">
        <v>2896855.88</v>
      </c>
      <c r="E6" s="96">
        <f aca="true" t="shared" si="0" ref="E6:E15">D6/$D$16</f>
        <v>0.10295522953209384</v>
      </c>
      <c r="F6" s="97">
        <f>D6/'工程概况'!C3</f>
        <v>251.3263944016581</v>
      </c>
    </row>
    <row r="7" spans="1:6" ht="21.75" customHeight="1">
      <c r="A7" s="89"/>
      <c r="B7" s="98"/>
      <c r="C7" s="90" t="s">
        <v>74</v>
      </c>
      <c r="D7" s="95">
        <v>13509833.76</v>
      </c>
      <c r="E7" s="96">
        <f t="shared" si="0"/>
        <v>0.48014402280213897</v>
      </c>
      <c r="F7" s="97">
        <f>D7/'工程概况'!$C$3</f>
        <v>1172.0906902232898</v>
      </c>
    </row>
    <row r="8" spans="1:6" ht="21.75" customHeight="1">
      <c r="A8" s="89"/>
      <c r="B8" s="98"/>
      <c r="C8" s="90" t="s">
        <v>75</v>
      </c>
      <c r="D8" s="95">
        <v>177855.58</v>
      </c>
      <c r="E8" s="96">
        <f t="shared" si="0"/>
        <v>0.006321046962979628</v>
      </c>
      <c r="F8" s="97">
        <f>D8/'工程概况'!$C$3</f>
        <v>15.430454084452297</v>
      </c>
    </row>
    <row r="9" spans="1:6" ht="21.75" customHeight="1">
      <c r="A9" s="89"/>
      <c r="B9" s="98"/>
      <c r="C9" s="90" t="s">
        <v>76</v>
      </c>
      <c r="D9" s="95">
        <v>891718.26</v>
      </c>
      <c r="E9" s="96">
        <f t="shared" si="0"/>
        <v>0.03169196602775397</v>
      </c>
      <c r="F9" s="97">
        <f>D9/'工程概况'!$C$3</f>
        <v>77.3639919939408</v>
      </c>
    </row>
    <row r="10" spans="1:6" ht="21.75" customHeight="1">
      <c r="A10" s="89"/>
      <c r="B10" s="99"/>
      <c r="C10" s="90" t="s">
        <v>77</v>
      </c>
      <c r="D10" s="95">
        <v>369095.55</v>
      </c>
      <c r="E10" s="96">
        <f t="shared" si="0"/>
        <v>0.013117779635459261</v>
      </c>
      <c r="F10" s="97">
        <f>D10/'工程概况'!$C$3</f>
        <v>32.02211556730842</v>
      </c>
    </row>
    <row r="11" spans="1:6" ht="21.75" customHeight="1">
      <c r="A11" s="89"/>
      <c r="B11" s="90" t="s">
        <v>78</v>
      </c>
      <c r="C11" s="90" t="s">
        <v>79</v>
      </c>
      <c r="D11" s="91">
        <v>5255675.63</v>
      </c>
      <c r="E11" s="92">
        <f t="shared" si="0"/>
        <v>0.1867884745556903</v>
      </c>
      <c r="F11" s="93">
        <f>D11/'工程概况'!$C$3</f>
        <v>455.9736697127518</v>
      </c>
    </row>
    <row r="12" spans="1:6" ht="21.75" customHeight="1">
      <c r="A12" s="89"/>
      <c r="B12" s="90" t="s">
        <v>80</v>
      </c>
      <c r="C12" s="90" t="s">
        <v>81</v>
      </c>
      <c r="D12" s="100">
        <v>1784535.9</v>
      </c>
      <c r="E12" s="92">
        <f t="shared" si="0"/>
        <v>0.06342300438942156</v>
      </c>
      <c r="F12" s="93">
        <f>D12/'工程概况'!$C$3</f>
        <v>154.82336436678995</v>
      </c>
    </row>
    <row r="13" spans="1:6" ht="21.75" customHeight="1">
      <c r="A13" s="89"/>
      <c r="B13" s="90" t="s">
        <v>82</v>
      </c>
      <c r="C13" s="90" t="s">
        <v>83</v>
      </c>
      <c r="D13" s="91">
        <v>928231.78</v>
      </c>
      <c r="E13" s="92">
        <f t="shared" si="0"/>
        <v>0.032989668774576396</v>
      </c>
      <c r="F13" s="93">
        <f>D13/'工程概况'!$C$3</f>
        <v>80.5318442132624</v>
      </c>
    </row>
    <row r="14" spans="1:6" ht="21.75" customHeight="1">
      <c r="A14" s="89"/>
      <c r="B14" s="90" t="s">
        <v>84</v>
      </c>
      <c r="C14" s="90" t="s">
        <v>85</v>
      </c>
      <c r="D14" s="91">
        <v>2323242.21</v>
      </c>
      <c r="E14" s="92">
        <f t="shared" si="0"/>
        <v>0.08256880731988606</v>
      </c>
      <c r="F14" s="93">
        <f>D14/'工程概况'!$C$3</f>
        <v>201.56062715865582</v>
      </c>
    </row>
    <row r="15" spans="1:6" ht="21.75" customHeight="1">
      <c r="A15" s="101"/>
      <c r="B15" s="102" t="s">
        <v>86</v>
      </c>
      <c r="C15" s="103" t="s">
        <v>87</v>
      </c>
      <c r="D15" s="91">
        <v>0</v>
      </c>
      <c r="E15" s="92">
        <f t="shared" si="0"/>
        <v>0</v>
      </c>
      <c r="F15" s="104">
        <f>D15/'工程概况'!$C$3</f>
        <v>0</v>
      </c>
    </row>
    <row r="16" spans="1:8" ht="21.75" customHeight="1">
      <c r="A16" s="88"/>
      <c r="B16" s="105" t="s">
        <v>88</v>
      </c>
      <c r="C16" s="106"/>
      <c r="D16" s="107">
        <f aca="true" t="shared" si="1" ref="D16:F16">SUM(D11:D15)+D5</f>
        <v>28137044.55</v>
      </c>
      <c r="E16" s="108">
        <f t="shared" si="1"/>
        <v>1</v>
      </c>
      <c r="F16" s="109">
        <f t="shared" si="1"/>
        <v>2441.1231517221095</v>
      </c>
      <c r="H16" s="1" t="s">
        <v>89</v>
      </c>
    </row>
    <row r="17" spans="1:8" ht="21.75" customHeight="1">
      <c r="A17" s="110" t="s">
        <v>90</v>
      </c>
      <c r="B17" s="111"/>
      <c r="C17" s="111"/>
      <c r="D17" s="111"/>
      <c r="E17" s="112"/>
      <c r="F17" s="112"/>
      <c r="H17" s="1" t="s">
        <v>89</v>
      </c>
    </row>
    <row r="18" spans="1:13" ht="18" customHeight="1">
      <c r="A18" s="2" t="s">
        <v>91</v>
      </c>
      <c r="B18" s="2"/>
      <c r="C18" s="2"/>
      <c r="D18" s="2"/>
      <c r="E18" s="2"/>
      <c r="F18" s="2"/>
      <c r="M18" s="33"/>
    </row>
    <row r="19" spans="1:13" ht="14.25">
      <c r="A19" s="82" t="str">
        <f>'工程概况'!A2</f>
        <v> 工程名称：某中学改扩建工程-教学楼、综合行政楼、综合教辅楼</v>
      </c>
      <c r="B19" s="83"/>
      <c r="C19" s="83"/>
      <c r="D19" s="83"/>
      <c r="E19" s="83"/>
      <c r="F19" s="83"/>
      <c r="H19" s="113" t="s">
        <v>89</v>
      </c>
      <c r="M19" s="33"/>
    </row>
    <row r="20" spans="1:13" ht="15" customHeight="1">
      <c r="A20" s="84" t="s">
        <v>62</v>
      </c>
      <c r="B20" s="85"/>
      <c r="C20" s="86"/>
      <c r="D20" s="87" t="s">
        <v>63</v>
      </c>
      <c r="E20" s="87" t="s">
        <v>92</v>
      </c>
      <c r="F20" s="87" t="s">
        <v>65</v>
      </c>
      <c r="M20" s="33"/>
    </row>
    <row r="21" spans="1:13" ht="15" customHeight="1">
      <c r="A21" s="23"/>
      <c r="B21" s="24"/>
      <c r="C21" s="25"/>
      <c r="D21" s="88" t="s">
        <v>66</v>
      </c>
      <c r="E21" s="88" t="s">
        <v>67</v>
      </c>
      <c r="F21" s="88" t="s">
        <v>68</v>
      </c>
      <c r="M21" s="33"/>
    </row>
    <row r="22" spans="1:14" ht="21.75" customHeight="1">
      <c r="A22" s="89" t="s">
        <v>93</v>
      </c>
      <c r="B22" s="90" t="s">
        <v>70</v>
      </c>
      <c r="C22" s="90" t="s">
        <v>71</v>
      </c>
      <c r="D22" s="114">
        <v>3974168.43</v>
      </c>
      <c r="E22" s="115">
        <f aca="true" t="shared" si="2" ref="E22:E32">D22/$D$33</f>
        <v>0.7993714394806708</v>
      </c>
      <c r="F22" s="116">
        <f>D22/'工程概况'!C3</f>
        <v>344.792238078754</v>
      </c>
      <c r="H22" s="33">
        <f>SUM(H23:H27)</f>
        <v>2099772.52</v>
      </c>
      <c r="I22" s="33"/>
      <c r="J22" s="33">
        <f>SUM(J23:J27)</f>
        <v>658995.9099999999</v>
      </c>
      <c r="K22" s="33"/>
      <c r="L22" s="33">
        <f>SUM(L23:L27)</f>
        <v>1215400</v>
      </c>
      <c r="M22" s="33"/>
      <c r="N22" s="33">
        <f>H22+J22+L22</f>
        <v>3974168.4299999997</v>
      </c>
    </row>
    <row r="23" spans="1:14" ht="21.75" customHeight="1">
      <c r="A23" s="89"/>
      <c r="B23" s="94" t="s">
        <v>72</v>
      </c>
      <c r="C23" s="90" t="s">
        <v>73</v>
      </c>
      <c r="D23" s="117">
        <v>445606.13</v>
      </c>
      <c r="E23" s="118">
        <f t="shared" si="2"/>
        <v>0.08963002445759727</v>
      </c>
      <c r="F23" s="119">
        <f>D23/'工程概况'!C3</f>
        <v>38.66004613808283</v>
      </c>
      <c r="H23" s="33">
        <v>316858.81</v>
      </c>
      <c r="I23" s="33"/>
      <c r="J23" s="33">
        <v>128747.32</v>
      </c>
      <c r="K23" s="33"/>
      <c r="L23" s="33">
        <v>0</v>
      </c>
      <c r="M23" s="33"/>
      <c r="N23" s="33">
        <f>H23+J23+L23</f>
        <v>445606.13</v>
      </c>
    </row>
    <row r="24" spans="1:14" ht="21.75" customHeight="1">
      <c r="A24" s="89"/>
      <c r="B24" s="98"/>
      <c r="C24" s="90" t="s">
        <v>74</v>
      </c>
      <c r="D24" s="117">
        <v>3244561.99</v>
      </c>
      <c r="E24" s="118">
        <f t="shared" si="2"/>
        <v>0.6526170780412973</v>
      </c>
      <c r="F24" s="119">
        <f>D24/'工程概况'!C3</f>
        <v>281.4927977567765</v>
      </c>
      <c r="H24" s="33">
        <v>1584229.11</v>
      </c>
      <c r="I24" s="33"/>
      <c r="J24" s="33">
        <v>444932.88</v>
      </c>
      <c r="K24" s="33"/>
      <c r="L24" s="33">
        <v>1215400</v>
      </c>
      <c r="M24" s="33"/>
      <c r="N24" s="33">
        <f aca="true" t="shared" si="3" ref="N24:N31">H24+J24+L24</f>
        <v>3244561.99</v>
      </c>
    </row>
    <row r="25" spans="1:14" ht="21.75" customHeight="1">
      <c r="A25" s="89"/>
      <c r="B25" s="98"/>
      <c r="C25" s="90" t="s">
        <v>75</v>
      </c>
      <c r="D25" s="117">
        <v>25578.76</v>
      </c>
      <c r="E25" s="118">
        <f t="shared" si="2"/>
        <v>0.005144958136897736</v>
      </c>
      <c r="F25" s="119">
        <f>D25/'工程概况'!C3</f>
        <v>2.219170642367392</v>
      </c>
      <c r="H25" s="33">
        <v>14931.44</v>
      </c>
      <c r="I25" s="33"/>
      <c r="J25" s="33">
        <v>10647.32</v>
      </c>
      <c r="K25" s="33"/>
      <c r="L25" s="33">
        <v>0</v>
      </c>
      <c r="M25" s="33"/>
      <c r="N25" s="33">
        <f t="shared" si="3"/>
        <v>25578.760000000002</v>
      </c>
    </row>
    <row r="26" spans="1:14" ht="21.75" customHeight="1">
      <c r="A26" s="89"/>
      <c r="B26" s="98"/>
      <c r="C26" s="90" t="s">
        <v>76</v>
      </c>
      <c r="D26" s="119">
        <v>196105.18</v>
      </c>
      <c r="E26" s="118">
        <f t="shared" si="2"/>
        <v>0.03944495126146831</v>
      </c>
      <c r="F26" s="119">
        <f>D26/'工程概况'!C3</f>
        <v>17.013759004430746</v>
      </c>
      <c r="H26" s="33">
        <v>139451.6</v>
      </c>
      <c r="I26" s="33"/>
      <c r="J26" s="33">
        <v>56653.58</v>
      </c>
      <c r="K26" s="33"/>
      <c r="L26" s="33">
        <v>0</v>
      </c>
      <c r="M26" s="33"/>
      <c r="N26" s="33">
        <f t="shared" si="3"/>
        <v>196105.18</v>
      </c>
    </row>
    <row r="27" spans="1:14" ht="21.75" customHeight="1">
      <c r="A27" s="89"/>
      <c r="B27" s="99"/>
      <c r="C27" s="90" t="s">
        <v>77</v>
      </c>
      <c r="D27" s="117">
        <v>62316.37</v>
      </c>
      <c r="E27" s="118">
        <f t="shared" si="2"/>
        <v>0.01253442758341022</v>
      </c>
      <c r="F27" s="119">
        <f>D27/'工程概况'!C3</f>
        <v>5.4064645370965625</v>
      </c>
      <c r="H27" s="33">
        <v>44301.56</v>
      </c>
      <c r="I27" s="33"/>
      <c r="J27" s="33">
        <v>18014.81</v>
      </c>
      <c r="K27" s="33"/>
      <c r="L27" s="33">
        <v>0</v>
      </c>
      <c r="M27" s="33"/>
      <c r="N27" s="33">
        <f t="shared" si="3"/>
        <v>62316.369999999995</v>
      </c>
    </row>
    <row r="28" spans="1:14" ht="21.75" customHeight="1">
      <c r="A28" s="89"/>
      <c r="B28" s="90" t="s">
        <v>78</v>
      </c>
      <c r="C28" s="90" t="s">
        <v>79</v>
      </c>
      <c r="D28" s="116">
        <v>105023.71</v>
      </c>
      <c r="E28" s="115">
        <f t="shared" si="2"/>
        <v>0.02112465933968997</v>
      </c>
      <c r="F28" s="116">
        <f>D28/'工程概况'!C3</f>
        <v>9.111682270153311</v>
      </c>
      <c r="H28" s="33">
        <v>81975.64</v>
      </c>
      <c r="I28" s="33"/>
      <c r="J28" s="33">
        <v>23048.07</v>
      </c>
      <c r="K28" s="33"/>
      <c r="L28" s="33">
        <v>0</v>
      </c>
      <c r="M28" s="33"/>
      <c r="N28" s="33">
        <f t="shared" si="3"/>
        <v>105023.70999999999</v>
      </c>
    </row>
    <row r="29" spans="1:14" ht="21.75" customHeight="1">
      <c r="A29" s="89"/>
      <c r="B29" s="90" t="s">
        <v>80</v>
      </c>
      <c r="C29" s="90" t="s">
        <v>81</v>
      </c>
      <c r="D29" s="116">
        <v>397416.84</v>
      </c>
      <c r="E29" s="115">
        <f t="shared" si="2"/>
        <v>0.07993714334464165</v>
      </c>
      <c r="F29" s="116">
        <f>D29/'工程概况'!C3</f>
        <v>34.4792235476004</v>
      </c>
      <c r="H29" s="33">
        <v>209977.25</v>
      </c>
      <c r="I29" s="33"/>
      <c r="J29" s="33">
        <v>65899.59</v>
      </c>
      <c r="K29" s="33"/>
      <c r="L29" s="33">
        <v>121540</v>
      </c>
      <c r="M29" s="33"/>
      <c r="N29" s="33">
        <f t="shared" si="3"/>
        <v>397416.83999999997</v>
      </c>
    </row>
    <row r="30" spans="1:14" ht="21.75" customHeight="1">
      <c r="A30" s="89"/>
      <c r="B30" s="90" t="s">
        <v>82</v>
      </c>
      <c r="C30" s="90" t="s">
        <v>83</v>
      </c>
      <c r="D30" s="114">
        <v>84507.29999999999</v>
      </c>
      <c r="E30" s="115">
        <f t="shared" si="2"/>
        <v>0.016997951455123627</v>
      </c>
      <c r="F30" s="116">
        <f>D30/'工程概况'!C3</f>
        <v>7.331712687625744</v>
      </c>
      <c r="H30" s="33">
        <v>63740.61</v>
      </c>
      <c r="I30" s="33"/>
      <c r="J30" s="33">
        <v>17339.26</v>
      </c>
      <c r="K30" s="33"/>
      <c r="L30" s="33">
        <v>3427.43</v>
      </c>
      <c r="M30" s="33"/>
      <c r="N30" s="33">
        <f t="shared" si="3"/>
        <v>84507.29999999999</v>
      </c>
    </row>
    <row r="31" spans="1:14" ht="21.75" customHeight="1">
      <c r="A31" s="89"/>
      <c r="B31" s="90" t="s">
        <v>84</v>
      </c>
      <c r="C31" s="90" t="s">
        <v>85</v>
      </c>
      <c r="D31" s="114">
        <v>410500.46</v>
      </c>
      <c r="E31" s="115">
        <f t="shared" si="2"/>
        <v>0.08256880637987392</v>
      </c>
      <c r="F31" s="116">
        <f>D31/'工程概况'!C3</f>
        <v>35.614336641428665</v>
      </c>
      <c r="H31" s="33">
        <v>220991.94</v>
      </c>
      <c r="I31" s="33"/>
      <c r="J31" s="33">
        <v>68875.45</v>
      </c>
      <c r="K31" s="33"/>
      <c r="L31" s="33">
        <v>120633.07</v>
      </c>
      <c r="M31" s="33"/>
      <c r="N31" s="33">
        <f t="shared" si="3"/>
        <v>410500.46</v>
      </c>
    </row>
    <row r="32" spans="1:14" ht="21.75" customHeight="1">
      <c r="A32" s="101"/>
      <c r="B32" s="102" t="s">
        <v>86</v>
      </c>
      <c r="C32" s="103" t="s">
        <v>94</v>
      </c>
      <c r="D32" s="114">
        <v>0</v>
      </c>
      <c r="E32" s="115">
        <f t="shared" si="2"/>
        <v>0</v>
      </c>
      <c r="F32" s="116">
        <f>D32/'工程概况'!C3</f>
        <v>0</v>
      </c>
      <c r="H32" s="33"/>
      <c r="I32" s="33"/>
      <c r="J32" s="33"/>
      <c r="K32" s="33"/>
      <c r="L32" s="33"/>
      <c r="M32" s="33"/>
      <c r="N32" s="33"/>
    </row>
    <row r="33" spans="1:14" ht="21.75" customHeight="1">
      <c r="A33" s="88"/>
      <c r="B33" s="105" t="s">
        <v>88</v>
      </c>
      <c r="C33" s="106"/>
      <c r="D33" s="120">
        <f>D22+D28+D29+D30+D31+D32</f>
        <v>4971616.74</v>
      </c>
      <c r="E33" s="121">
        <f aca="true" t="shared" si="4" ref="D33:F33">E22+E28+E29+E30+E31+E32</f>
        <v>1</v>
      </c>
      <c r="F33" s="120">
        <f t="shared" si="4"/>
        <v>431.3291932255621</v>
      </c>
      <c r="H33" s="33">
        <f aca="true" t="shared" si="5" ref="H33:L33">H22+H28+H29+H30+H31+H32</f>
        <v>2676457.96</v>
      </c>
      <c r="I33" s="33"/>
      <c r="J33" s="33">
        <f t="shared" si="5"/>
        <v>834158.2799999998</v>
      </c>
      <c r="K33" s="33"/>
      <c r="L33" s="33">
        <f t="shared" si="5"/>
        <v>1461000.5</v>
      </c>
      <c r="M33" s="33"/>
      <c r="N33" s="33">
        <f>H33+J33+L33</f>
        <v>4971616.74</v>
      </c>
    </row>
    <row r="34" spans="1:13" ht="21.75" customHeight="1">
      <c r="A34" s="110" t="s">
        <v>90</v>
      </c>
      <c r="B34" s="111"/>
      <c r="C34" s="111"/>
      <c r="D34" s="111"/>
      <c r="E34" s="111"/>
      <c r="F34" s="111"/>
      <c r="M34" s="33"/>
    </row>
    <row r="35" ht="14.25">
      <c r="M35" s="33"/>
    </row>
    <row r="36" spans="13:14" ht="14.25">
      <c r="M36" s="33"/>
      <c r="N36" s="1">
        <f>SUM(N23:N31)-N33</f>
        <v>0</v>
      </c>
    </row>
    <row r="37" ht="14.25">
      <c r="M37" s="33"/>
    </row>
    <row r="38" ht="14.25">
      <c r="M38" s="33"/>
    </row>
  </sheetData>
  <sheetProtection/>
  <mergeCells count="14">
    <mergeCell ref="A1:F1"/>
    <mergeCell ref="A2:F2"/>
    <mergeCell ref="B16:C16"/>
    <mergeCell ref="A17:F17"/>
    <mergeCell ref="A18:F18"/>
    <mergeCell ref="A19:F19"/>
    <mergeCell ref="B33:C33"/>
    <mergeCell ref="A34:F34"/>
    <mergeCell ref="A5:A16"/>
    <mergeCell ref="A22:A33"/>
    <mergeCell ref="B6:B10"/>
    <mergeCell ref="B23:B27"/>
    <mergeCell ref="A3:C4"/>
    <mergeCell ref="A20:C21"/>
  </mergeCells>
  <printOptions/>
  <pageMargins left="0.75" right="0.75" top="1" bottom="1" header="0.5" footer="0.5"/>
  <pageSetup horizontalDpi="600" verticalDpi="600" orientation="portrait" paperSize="9"/>
  <ignoredErrors>
    <ignoredError sqref="E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6">
      <selection activeCell="C16" sqref="C16"/>
    </sheetView>
  </sheetViews>
  <sheetFormatPr defaultColWidth="9.00390625" defaultRowHeight="14.25"/>
  <cols>
    <col min="1" max="1" width="10.50390625" style="0" customWidth="1"/>
    <col min="2" max="2" width="28.875" style="0" customWidth="1"/>
    <col min="3" max="3" width="20.25390625" style="0" customWidth="1"/>
    <col min="4" max="4" width="18.50390625" style="0" customWidth="1"/>
  </cols>
  <sheetData>
    <row r="1" spans="1:4" ht="27" customHeight="1">
      <c r="A1" s="64" t="s">
        <v>61</v>
      </c>
      <c r="B1" s="64"/>
      <c r="C1" s="64"/>
      <c r="D1" s="64"/>
    </row>
    <row r="2" spans="1:4" ht="23.25" customHeight="1">
      <c r="A2" s="65" t="str">
        <f>'工程概况'!A2</f>
        <v> 工程名称：某中学改扩建工程-教学楼、综合行政楼、综合教辅楼</v>
      </c>
      <c r="B2" s="66"/>
      <c r="C2" s="66"/>
      <c r="D2" s="66"/>
    </row>
    <row r="3" spans="1:4" ht="24" customHeight="1">
      <c r="A3" s="67" t="s">
        <v>95</v>
      </c>
      <c r="B3" s="67"/>
      <c r="C3" s="68" t="s">
        <v>96</v>
      </c>
      <c r="D3" s="67" t="s">
        <v>97</v>
      </c>
    </row>
    <row r="4" spans="1:4" s="63" customFormat="1" ht="21.75" customHeight="1">
      <c r="A4" s="69" t="s">
        <v>98</v>
      </c>
      <c r="B4" s="70" t="s">
        <v>99</v>
      </c>
      <c r="C4" s="19" t="s">
        <v>100</v>
      </c>
      <c r="D4" s="71"/>
    </row>
    <row r="5" spans="1:4" ht="21.75" customHeight="1">
      <c r="A5" s="72" t="s">
        <v>101</v>
      </c>
      <c r="B5" s="73" t="s">
        <v>102</v>
      </c>
      <c r="C5" s="74" t="s">
        <v>100</v>
      </c>
      <c r="D5" s="74"/>
    </row>
    <row r="6" spans="1:4" s="63" customFormat="1" ht="21.75" customHeight="1">
      <c r="A6" s="69" t="s">
        <v>103</v>
      </c>
      <c r="B6" s="41" t="s">
        <v>104</v>
      </c>
      <c r="C6" s="75">
        <v>633594.46</v>
      </c>
      <c r="D6" s="75">
        <f>C6/'工程概况'!$C$3</f>
        <v>54.96960074681575</v>
      </c>
    </row>
    <row r="7" spans="1:4" ht="21.75" customHeight="1">
      <c r="A7" s="72" t="s">
        <v>105</v>
      </c>
      <c r="B7" s="73" t="s">
        <v>106</v>
      </c>
      <c r="C7" s="74">
        <v>8421379.62</v>
      </c>
      <c r="D7" s="74">
        <f>C7/'工程概况'!$C$3</f>
        <v>730.6248786467781</v>
      </c>
    </row>
    <row r="8" spans="1:4" ht="21.75" customHeight="1">
      <c r="A8" s="69" t="s">
        <v>107</v>
      </c>
      <c r="B8" s="76" t="s">
        <v>108</v>
      </c>
      <c r="C8" s="75">
        <v>1947185.7</v>
      </c>
      <c r="D8" s="75">
        <f>C8/'工程概况'!$C$3</f>
        <v>168.9345902880984</v>
      </c>
    </row>
    <row r="9" spans="1:4" ht="21.75" customHeight="1">
      <c r="A9" s="72" t="s">
        <v>109</v>
      </c>
      <c r="B9" s="73" t="s">
        <v>110</v>
      </c>
      <c r="C9" s="74">
        <v>1315411.08</v>
      </c>
      <c r="D9" s="74">
        <f>C9/'工程概况'!$C$3</f>
        <v>114.12287583060262</v>
      </c>
    </row>
    <row r="10" spans="1:4" s="63" customFormat="1" ht="21.75" customHeight="1">
      <c r="A10" s="69" t="s">
        <v>111</v>
      </c>
      <c r="B10" s="41" t="s">
        <v>112</v>
      </c>
      <c r="C10" s="75">
        <v>1865450.26</v>
      </c>
      <c r="D10" s="75">
        <f>C10/'工程概况'!$C$3</f>
        <v>161.84335956037816</v>
      </c>
    </row>
    <row r="11" spans="1:4" ht="21.75" customHeight="1">
      <c r="A11" s="72" t="s">
        <v>113</v>
      </c>
      <c r="B11" s="73" t="s">
        <v>114</v>
      </c>
      <c r="C11" s="74">
        <v>677248.82</v>
      </c>
      <c r="D11" s="74">
        <f>C11/'工程概况'!$C$3</f>
        <v>58.75698035878042</v>
      </c>
    </row>
    <row r="12" spans="1:4" s="63" customFormat="1" ht="21.75" customHeight="1">
      <c r="A12" s="72" t="s">
        <v>115</v>
      </c>
      <c r="B12" s="41" t="s">
        <v>116</v>
      </c>
      <c r="C12" s="75">
        <v>1689224.49</v>
      </c>
      <c r="D12" s="75">
        <f>C12/'工程概况'!$C$3</f>
        <v>146.5543050787462</v>
      </c>
    </row>
    <row r="13" spans="1:4" ht="21.75" customHeight="1">
      <c r="A13" s="72" t="s">
        <v>117</v>
      </c>
      <c r="B13" s="73" t="s">
        <v>118</v>
      </c>
      <c r="C13" s="74">
        <v>16730.11</v>
      </c>
      <c r="D13" s="74">
        <f>C13/'工程概况'!$C$3</f>
        <v>1.4514764967331149</v>
      </c>
    </row>
    <row r="14" spans="1:4" ht="21.75" customHeight="1">
      <c r="A14" s="72" t="s">
        <v>119</v>
      </c>
      <c r="B14" s="76" t="s">
        <v>120</v>
      </c>
      <c r="C14" s="75">
        <v>887520.75</v>
      </c>
      <c r="D14" s="75">
        <f>C14/'工程概况'!$C$3</f>
        <v>76.99982301299553</v>
      </c>
    </row>
    <row r="15" spans="1:4" ht="21.75" customHeight="1">
      <c r="A15" s="72" t="s">
        <v>121</v>
      </c>
      <c r="B15" s="73" t="s">
        <v>122</v>
      </c>
      <c r="C15" s="74">
        <v>391613.74</v>
      </c>
      <c r="D15" s="74">
        <f>C15/'工程概况'!$C$3</f>
        <v>33.975756250721176</v>
      </c>
    </row>
    <row r="16" spans="1:4" ht="21.75" customHeight="1">
      <c r="A16" s="72" t="s">
        <v>88</v>
      </c>
      <c r="B16" s="77"/>
      <c r="C16" s="78">
        <f>SUM(C6:C15)</f>
        <v>17845359.029999997</v>
      </c>
      <c r="D16" s="78">
        <f>C16/'工程概况'!$C$3</f>
        <v>1548.2336462706494</v>
      </c>
    </row>
    <row r="17" spans="1:4" ht="21.75" customHeight="1">
      <c r="A17" s="79" t="s">
        <v>123</v>
      </c>
      <c r="B17" s="79"/>
      <c r="C17" s="79"/>
      <c r="D17" s="79"/>
    </row>
    <row r="18" spans="1:4" ht="40.5" customHeight="1">
      <c r="A18" s="64" t="s">
        <v>91</v>
      </c>
      <c r="B18" s="64"/>
      <c r="C18" s="64"/>
      <c r="D18" s="64"/>
    </row>
    <row r="19" spans="1:4" ht="23.25" customHeight="1">
      <c r="A19" s="65" t="str">
        <f>'工程概况'!A2</f>
        <v> 工程名称：某中学改扩建工程-教学楼、综合行政楼、综合教辅楼</v>
      </c>
      <c r="B19" s="66"/>
      <c r="C19" s="66"/>
      <c r="D19" s="66"/>
    </row>
    <row r="20" spans="1:4" ht="24.75" customHeight="1">
      <c r="A20" s="67" t="s">
        <v>95</v>
      </c>
      <c r="B20" s="67"/>
      <c r="C20" s="80" t="s">
        <v>96</v>
      </c>
      <c r="D20" s="80" t="s">
        <v>97</v>
      </c>
    </row>
    <row r="21" spans="1:4" s="63" customFormat="1" ht="21.75" customHeight="1">
      <c r="A21" s="69" t="s">
        <v>124</v>
      </c>
      <c r="B21" s="81" t="s">
        <v>125</v>
      </c>
      <c r="C21" s="74">
        <v>2676457.96</v>
      </c>
      <c r="D21" s="74">
        <f>C21/'工程概况'!$C$3</f>
        <v>232.20503770951052</v>
      </c>
    </row>
    <row r="22" spans="1:4" s="63" customFormat="1" ht="21.75" customHeight="1">
      <c r="A22" s="72" t="s">
        <v>126</v>
      </c>
      <c r="B22" s="41" t="s">
        <v>58</v>
      </c>
      <c r="C22" s="75">
        <v>834158.28</v>
      </c>
      <c r="D22" s="75">
        <f>C22/'工程概况'!$C$3</f>
        <v>72.37018393634715</v>
      </c>
    </row>
    <row r="23" spans="1:4" s="63" customFormat="1" ht="21.75" customHeight="1">
      <c r="A23" s="69" t="s">
        <v>127</v>
      </c>
      <c r="B23" s="81" t="s">
        <v>128</v>
      </c>
      <c r="C23" s="74">
        <v>1461000.5</v>
      </c>
      <c r="D23" s="74">
        <f>C23/'工程概况'!$C$3</f>
        <v>126.75397157970444</v>
      </c>
    </row>
    <row r="24" spans="1:4" s="63" customFormat="1" ht="21.75" customHeight="1">
      <c r="A24" s="72" t="s">
        <v>88</v>
      </c>
      <c r="B24" s="41"/>
      <c r="C24" s="75">
        <f>SUM(C21:C23)</f>
        <v>4971616.74</v>
      </c>
      <c r="D24" s="75">
        <f>C24/'工程概况'!$C$3</f>
        <v>431.3291932255621</v>
      </c>
    </row>
  </sheetData>
  <sheetProtection/>
  <mergeCells count="7">
    <mergeCell ref="A1:D1"/>
    <mergeCell ref="A2:D2"/>
    <mergeCell ref="A3:B3"/>
    <mergeCell ref="A17:D17"/>
    <mergeCell ref="A18:D18"/>
    <mergeCell ref="A19:D19"/>
    <mergeCell ref="A20:B20"/>
  </mergeCells>
  <printOptions/>
  <pageMargins left="0.75" right="0.75" top="0.4" bottom="0.39" header="0.35" footer="0.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8">
      <selection activeCell="M26" sqref="M26"/>
    </sheetView>
  </sheetViews>
  <sheetFormatPr defaultColWidth="9.00390625" defaultRowHeight="14.25"/>
  <cols>
    <col min="1" max="1" width="8.875" style="0" customWidth="1"/>
    <col min="2" max="2" width="24.625" style="0" customWidth="1"/>
    <col min="3" max="3" width="14.00390625" style="0" customWidth="1"/>
    <col min="4" max="4" width="17.625" style="0" customWidth="1"/>
    <col min="5" max="5" width="12.625" style="0" customWidth="1"/>
    <col min="6" max="6" width="9.00390625" style="1" customWidth="1"/>
    <col min="7" max="7" width="9.50390625" style="33" bestFit="1" customWidth="1"/>
    <col min="8" max="8" width="9.00390625" style="33" customWidth="1"/>
    <col min="9" max="9" width="9.50390625" style="33" bestFit="1" customWidth="1"/>
    <col min="10" max="12" width="9.00390625" style="33" customWidth="1"/>
    <col min="13" max="13" width="10.50390625" style="33" customWidth="1"/>
    <col min="14" max="16" width="9.00390625" style="1" customWidth="1"/>
  </cols>
  <sheetData>
    <row r="1" spans="1:5" ht="24" customHeight="1">
      <c r="A1" s="2" t="s">
        <v>129</v>
      </c>
      <c r="B1" s="2"/>
      <c r="C1" s="2"/>
      <c r="D1" s="2"/>
      <c r="E1" s="2"/>
    </row>
    <row r="2" spans="1:5" ht="25.5" customHeight="1">
      <c r="A2" s="34" t="str">
        <f>'工程概况'!A2</f>
        <v> 工程名称：某中学改扩建工程-教学楼、综合行政楼、综合教辅楼</v>
      </c>
      <c r="B2" s="35"/>
      <c r="C2" s="35"/>
      <c r="D2" s="35"/>
      <c r="E2" s="35"/>
    </row>
    <row r="3" spans="1:5" ht="32.25" customHeight="1">
      <c r="A3" s="36" t="s">
        <v>130</v>
      </c>
      <c r="B3" s="37" t="s">
        <v>62</v>
      </c>
      <c r="C3" s="38" t="s">
        <v>131</v>
      </c>
      <c r="D3" s="38" t="s">
        <v>132</v>
      </c>
      <c r="E3" s="39" t="s">
        <v>133</v>
      </c>
    </row>
    <row r="4" spans="1:5" ht="22.5" customHeight="1">
      <c r="A4" s="40">
        <v>1</v>
      </c>
      <c r="B4" s="41" t="s">
        <v>134</v>
      </c>
      <c r="C4" s="42">
        <v>894654.91</v>
      </c>
      <c r="D4" s="43">
        <f>C4/'费用组成分析'!$D$5</f>
        <v>0.05013375794210625</v>
      </c>
      <c r="E4" s="44">
        <f>C4/'工程概况'!$C$3</f>
        <v>77.6187708599573</v>
      </c>
    </row>
    <row r="5" spans="1:5" ht="22.5" customHeight="1">
      <c r="A5" s="45">
        <v>2</v>
      </c>
      <c r="B5" s="46" t="s">
        <v>135</v>
      </c>
      <c r="C5" s="47"/>
      <c r="D5" s="48">
        <f>C5/'费用组成分析'!$D$5</f>
        <v>0</v>
      </c>
      <c r="E5" s="49">
        <f>C5/'工程概况'!$C$3</f>
        <v>0</v>
      </c>
    </row>
    <row r="6" spans="1:5" ht="22.5" customHeight="1">
      <c r="A6" s="40">
        <v>3</v>
      </c>
      <c r="B6" s="41" t="s">
        <v>136</v>
      </c>
      <c r="C6" s="50">
        <v>10883.88</v>
      </c>
      <c r="D6" s="43">
        <f>C6/'费用组成分析'!$D$5</f>
        <v>0.0006098997493803854</v>
      </c>
      <c r="E6" s="44">
        <f>C6/'工程概况'!$C$3</f>
        <v>0.9442673128427496</v>
      </c>
    </row>
    <row r="7" spans="1:5" ht="22.5" customHeight="1">
      <c r="A7" s="45">
        <v>4</v>
      </c>
      <c r="B7" s="46" t="s">
        <v>137</v>
      </c>
      <c r="C7" s="22"/>
      <c r="D7" s="48">
        <f>C7/'费用组成分析'!$D$5</f>
        <v>0</v>
      </c>
      <c r="E7" s="49">
        <f>C7/'工程概况'!$C$3</f>
        <v>0</v>
      </c>
    </row>
    <row r="8" spans="1:5" ht="22.5" customHeight="1">
      <c r="A8" s="40">
        <v>5</v>
      </c>
      <c r="B8" s="41" t="s">
        <v>138</v>
      </c>
      <c r="C8" s="42">
        <v>27209.7</v>
      </c>
      <c r="D8" s="43">
        <f>C8/'费用组成分析'!$D$5</f>
        <v>0.0015247493734509639</v>
      </c>
      <c r="E8" s="44">
        <f>C8/'工程概况'!$C$3</f>
        <v>2.3606682821068743</v>
      </c>
    </row>
    <row r="9" spans="1:5" ht="22.5" customHeight="1">
      <c r="A9" s="45">
        <v>6</v>
      </c>
      <c r="B9" s="46" t="s">
        <v>139</v>
      </c>
      <c r="C9" s="51">
        <v>5441.94</v>
      </c>
      <c r="D9" s="48">
        <f>C9/'费用组成分析'!$D$5</f>
        <v>0.0003049498746901927</v>
      </c>
      <c r="E9" s="49">
        <f>C9/'工程概况'!$C$3</f>
        <v>0.4721336564213748</v>
      </c>
    </row>
    <row r="10" spans="1:5" ht="22.5" customHeight="1">
      <c r="A10" s="40">
        <v>7</v>
      </c>
      <c r="B10" s="41" t="s">
        <v>140</v>
      </c>
      <c r="C10" s="42">
        <v>359168.03</v>
      </c>
      <c r="D10" s="43">
        <f>C10/'费用组成分析'!$D$5</f>
        <v>0.020126691169182937</v>
      </c>
      <c r="E10" s="44">
        <f>C10/'工程概况'!$C$3</f>
        <v>31.160820456227384</v>
      </c>
    </row>
    <row r="11" spans="1:5" ht="22.5" customHeight="1">
      <c r="A11" s="45">
        <v>8</v>
      </c>
      <c r="B11" s="46" t="s">
        <v>141</v>
      </c>
      <c r="C11" s="51"/>
      <c r="D11" s="48">
        <f>C11/'费用组成分析'!$D$5</f>
        <v>0</v>
      </c>
      <c r="E11" s="49">
        <f>C11/'工程概况'!$C$3</f>
        <v>0</v>
      </c>
    </row>
    <row r="12" spans="1:5" ht="22.5" customHeight="1">
      <c r="A12" s="40">
        <v>9</v>
      </c>
      <c r="B12" s="41" t="s">
        <v>142</v>
      </c>
      <c r="C12" s="42">
        <v>10883.88</v>
      </c>
      <c r="D12" s="43">
        <f>C12/'费用组成分析'!$D$5</f>
        <v>0.0006098997493803854</v>
      </c>
      <c r="E12" s="44">
        <f>C12/'工程概况'!$C$3</f>
        <v>0.9442673128427496</v>
      </c>
    </row>
    <row r="13" spans="1:5" ht="22.5" customHeight="1">
      <c r="A13" s="45">
        <v>10</v>
      </c>
      <c r="B13" s="46" t="s">
        <v>143</v>
      </c>
      <c r="C13" s="51">
        <v>25032.92</v>
      </c>
      <c r="D13" s="48">
        <f>C13/'费用组成分析'!$D$5</f>
        <v>0.0014027691994269727</v>
      </c>
      <c r="E13" s="49">
        <f>C13/'工程概况'!$C$3</f>
        <v>2.1718144725049817</v>
      </c>
    </row>
    <row r="14" spans="1:5" ht="21" customHeight="1">
      <c r="A14" s="40">
        <v>11</v>
      </c>
      <c r="B14" s="41" t="s">
        <v>144</v>
      </c>
      <c r="C14" s="52">
        <v>335763.9</v>
      </c>
      <c r="D14" s="43">
        <f>C14/'费用组成分析'!$D$5</f>
        <v>0.018815194439940612</v>
      </c>
      <c r="E14" s="44">
        <f>C14/'工程概况'!$C$3</f>
        <v>29.130317093040507</v>
      </c>
    </row>
    <row r="15" spans="1:5" ht="22.5" customHeight="1">
      <c r="A15" s="45">
        <v>12</v>
      </c>
      <c r="B15" s="46" t="s">
        <v>145</v>
      </c>
      <c r="C15" s="22"/>
      <c r="D15" s="48">
        <f>C15/'费用组成分析'!$D$5</f>
        <v>0</v>
      </c>
      <c r="E15" s="49">
        <f>C15/'工程概况'!$C$3</f>
        <v>0</v>
      </c>
    </row>
    <row r="16" spans="1:5" ht="22.5" customHeight="1">
      <c r="A16" s="40">
        <v>13</v>
      </c>
      <c r="B16" s="41" t="s">
        <v>146</v>
      </c>
      <c r="C16" s="52"/>
      <c r="D16" s="43">
        <f>C16/'费用组成分析'!$D$5</f>
        <v>0</v>
      </c>
      <c r="E16" s="44">
        <f>C16/'工程概况'!$C$3</f>
        <v>0</v>
      </c>
    </row>
    <row r="17" spans="1:5" ht="22.5" customHeight="1">
      <c r="A17" s="45">
        <v>14</v>
      </c>
      <c r="B17" s="46" t="s">
        <v>147</v>
      </c>
      <c r="C17" s="22">
        <v>1016041.18</v>
      </c>
      <c r="D17" s="48">
        <f>C17/'费用组成分析'!$D$5</f>
        <v>0.05693587774232638</v>
      </c>
      <c r="E17" s="49">
        <f>C17/'工程概况'!$C$3</f>
        <v>88.15004160062189</v>
      </c>
    </row>
    <row r="18" spans="1:5" ht="22.5" customHeight="1">
      <c r="A18" s="40">
        <v>15</v>
      </c>
      <c r="B18" s="41" t="s">
        <v>148</v>
      </c>
      <c r="C18" s="52">
        <v>2570595.29</v>
      </c>
      <c r="D18" s="43">
        <f>C18/'费用组成分析'!$D$5</f>
        <v>0.144048392956317</v>
      </c>
      <c r="E18" s="44">
        <f>C18/'工程概况'!$C$3</f>
        <v>223.02056866618602</v>
      </c>
    </row>
    <row r="19" spans="1:5" ht="22.5" customHeight="1">
      <c r="A19" s="45">
        <v>16</v>
      </c>
      <c r="B19" s="46"/>
      <c r="C19" s="22">
        <f>SUM(C4:C18)</f>
        <v>5255675.63</v>
      </c>
      <c r="D19" s="48">
        <f>C19/'费用组成分析'!$D$5</f>
        <v>0.29451218219620207</v>
      </c>
      <c r="E19" s="49">
        <f>C19/'工程概况'!$C$3</f>
        <v>455.9736697127518</v>
      </c>
    </row>
    <row r="20" spans="1:5" ht="28.5" customHeight="1">
      <c r="A20" s="53"/>
      <c r="B20" s="54"/>
      <c r="C20" s="54"/>
      <c r="D20" s="54"/>
      <c r="E20" s="54"/>
    </row>
    <row r="22" spans="1:5" ht="28.5" customHeight="1">
      <c r="A22" s="2" t="s">
        <v>149</v>
      </c>
      <c r="B22" s="2"/>
      <c r="C22" s="2"/>
      <c r="D22" s="2"/>
      <c r="E22" s="2"/>
    </row>
    <row r="23" spans="1:5" ht="27.75" customHeight="1">
      <c r="A23" s="55" t="str">
        <f>'工程概况'!A2</f>
        <v> 工程名称：某中学改扩建工程-教学楼、综合行政楼、综合教辅楼</v>
      </c>
      <c r="B23" s="55"/>
      <c r="C23" s="55"/>
      <c r="D23" s="55"/>
      <c r="E23" s="55"/>
    </row>
    <row r="24" spans="1:5" ht="32.25" customHeight="1">
      <c r="A24" s="36" t="s">
        <v>130</v>
      </c>
      <c r="B24" s="37" t="s">
        <v>62</v>
      </c>
      <c r="C24" s="38" t="s">
        <v>131</v>
      </c>
      <c r="D24" s="38" t="s">
        <v>132</v>
      </c>
      <c r="E24" s="39" t="s">
        <v>133</v>
      </c>
    </row>
    <row r="25" spans="1:13" ht="22.5" customHeight="1">
      <c r="A25" s="40">
        <v>1</v>
      </c>
      <c r="B25" s="41" t="s">
        <v>150</v>
      </c>
      <c r="C25" s="52">
        <v>50552.350000000006</v>
      </c>
      <c r="D25" s="56">
        <f>C25/'费用组成分析'!$D$22</f>
        <v>0.01272023339987128</v>
      </c>
      <c r="E25" s="44">
        <f>C25/'工程概况'!$C$3</f>
        <v>4.3858377428257365</v>
      </c>
      <c r="G25" s="33">
        <v>39875.76</v>
      </c>
      <c r="I25" s="33">
        <v>10676.59</v>
      </c>
      <c r="M25" s="33">
        <f>G25+I25+K25</f>
        <v>50552.350000000006</v>
      </c>
    </row>
    <row r="26" spans="1:13" ht="22.5" customHeight="1">
      <c r="A26" s="45">
        <v>2</v>
      </c>
      <c r="B26" s="46" t="s">
        <v>151</v>
      </c>
      <c r="C26" s="22">
        <v>1257.52</v>
      </c>
      <c r="D26" s="48">
        <f>C26/'费用组成分析'!$D$22</f>
        <v>0.0003164234284856417</v>
      </c>
      <c r="E26" s="49">
        <f>C26/'工程概况'!$C$3</f>
        <v>0.10910034208811696</v>
      </c>
      <c r="G26" s="33">
        <v>991.93</v>
      </c>
      <c r="I26" s="33">
        <v>265.59</v>
      </c>
      <c r="M26" s="33">
        <f aca="true" t="shared" si="0" ref="M26:M35">G26+I26+K26</f>
        <v>1257.52</v>
      </c>
    </row>
    <row r="27" spans="1:13" ht="22.5" customHeight="1">
      <c r="A27" s="40">
        <v>3</v>
      </c>
      <c r="B27" s="41" t="s">
        <v>152</v>
      </c>
      <c r="C27" s="52">
        <v>1886.2800000000002</v>
      </c>
      <c r="D27" s="56">
        <f>C27/'费用组成分析'!$D$22</f>
        <v>0.0004746351427284626</v>
      </c>
      <c r="E27" s="44">
        <f>C27/'工程概况'!$C$3</f>
        <v>0.16365051313217546</v>
      </c>
      <c r="G27" s="33">
        <v>1487.9</v>
      </c>
      <c r="I27" s="33">
        <v>398.38</v>
      </c>
      <c r="M27" s="33">
        <f t="shared" si="0"/>
        <v>1886.2800000000002</v>
      </c>
    </row>
    <row r="28" spans="1:13" ht="22.5" customHeight="1">
      <c r="A28" s="45">
        <v>4</v>
      </c>
      <c r="B28" s="46" t="s">
        <v>139</v>
      </c>
      <c r="C28" s="22">
        <v>628.76</v>
      </c>
      <c r="D28" s="48">
        <f>C28/'费用组成分析'!$D$22</f>
        <v>0.00015821171424282085</v>
      </c>
      <c r="E28" s="49">
        <f>C28/'工程概况'!$C$3</f>
        <v>0.05455017104405848</v>
      </c>
      <c r="G28" s="33">
        <v>495.97</v>
      </c>
      <c r="I28" s="33">
        <v>132.79</v>
      </c>
      <c r="M28" s="33">
        <f t="shared" si="0"/>
        <v>628.76</v>
      </c>
    </row>
    <row r="29" spans="1:13" ht="22.5" customHeight="1">
      <c r="A29" s="40">
        <v>5</v>
      </c>
      <c r="B29" s="41" t="s">
        <v>140</v>
      </c>
      <c r="C29" s="52">
        <v>27665.46</v>
      </c>
      <c r="D29" s="56">
        <f>C28/'费用组成分析'!$D$22</f>
        <v>0.00015821171424282085</v>
      </c>
      <c r="E29" s="44">
        <f>C28/'工程概况'!$C$3</f>
        <v>0.05455017104405848</v>
      </c>
      <c r="G29" s="33">
        <v>21822.55</v>
      </c>
      <c r="I29" s="33">
        <v>5842.91</v>
      </c>
      <c r="M29" s="33">
        <f t="shared" si="0"/>
        <v>27665.46</v>
      </c>
    </row>
    <row r="30" spans="1:13" ht="22.5" customHeight="1">
      <c r="A30" s="45">
        <v>6</v>
      </c>
      <c r="B30" s="46" t="s">
        <v>153</v>
      </c>
      <c r="C30" s="22">
        <v>0</v>
      </c>
      <c r="D30" s="48">
        <f>C30/'费用组成分析'!$D$22</f>
        <v>0</v>
      </c>
      <c r="E30" s="49">
        <f>C30/'工程概况'!$C$3</f>
        <v>0</v>
      </c>
      <c r="G30" s="33">
        <v>0</v>
      </c>
      <c r="I30" s="33">
        <v>0</v>
      </c>
      <c r="M30" s="33">
        <f t="shared" si="0"/>
        <v>0</v>
      </c>
    </row>
    <row r="31" spans="1:13" ht="22.5" customHeight="1">
      <c r="A31" s="40">
        <v>7</v>
      </c>
      <c r="B31" s="41" t="s">
        <v>142</v>
      </c>
      <c r="C31" s="52">
        <v>754.51</v>
      </c>
      <c r="D31" s="56">
        <f>C31/'费用组成分析'!$D$22</f>
        <v>0.00018985355384145105</v>
      </c>
      <c r="E31" s="44">
        <f>C31/'工程概况'!$C$3</f>
        <v>0.06546003173619913</v>
      </c>
      <c r="G31" s="33">
        <v>595.16</v>
      </c>
      <c r="I31" s="33">
        <v>159.35</v>
      </c>
      <c r="M31" s="33">
        <f t="shared" si="0"/>
        <v>754.51</v>
      </c>
    </row>
    <row r="32" spans="1:13" ht="22.5" customHeight="1">
      <c r="A32" s="45">
        <v>8</v>
      </c>
      <c r="B32" s="46" t="s">
        <v>154</v>
      </c>
      <c r="C32" s="22">
        <v>0</v>
      </c>
      <c r="D32" s="48">
        <f>C32/'费用组成分析'!$D$22</f>
        <v>0</v>
      </c>
      <c r="E32" s="49">
        <f>C32/'工程概况'!$C$3</f>
        <v>0</v>
      </c>
      <c r="M32" s="33">
        <f t="shared" si="0"/>
        <v>0</v>
      </c>
    </row>
    <row r="33" spans="1:13" ht="22.5" customHeight="1">
      <c r="A33" s="40">
        <v>9</v>
      </c>
      <c r="B33" s="41" t="s">
        <v>143</v>
      </c>
      <c r="C33" s="52">
        <v>1509.02</v>
      </c>
      <c r="D33" s="56">
        <f>C33/'费用组成分析'!$D$22</f>
        <v>0.0003797071076829021</v>
      </c>
      <c r="E33" s="44">
        <f>C33/'工程概况'!$C$3</f>
        <v>0.13092006347239826</v>
      </c>
      <c r="G33" s="33">
        <v>1190.32</v>
      </c>
      <c r="I33" s="33">
        <v>318.7</v>
      </c>
      <c r="M33" s="33">
        <f t="shared" si="0"/>
        <v>1509.02</v>
      </c>
    </row>
    <row r="34" spans="1:13" ht="22.5" customHeight="1">
      <c r="A34" s="45">
        <v>10</v>
      </c>
      <c r="B34" s="46" t="s">
        <v>155</v>
      </c>
      <c r="C34" s="22">
        <v>0</v>
      </c>
      <c r="D34" s="48">
        <f>C34/'费用组成分析'!$D$22</f>
        <v>0</v>
      </c>
      <c r="E34" s="49">
        <f>C34/'工程概况'!$C$3</f>
        <v>0</v>
      </c>
      <c r="G34" s="33">
        <v>0</v>
      </c>
      <c r="I34" s="33">
        <v>0</v>
      </c>
      <c r="M34" s="33">
        <f t="shared" si="0"/>
        <v>0</v>
      </c>
    </row>
    <row r="35" spans="1:13" ht="24" customHeight="1">
      <c r="A35" s="40">
        <v>11</v>
      </c>
      <c r="B35" s="41" t="s">
        <v>147</v>
      </c>
      <c r="C35" s="52">
        <v>20769.809999999998</v>
      </c>
      <c r="D35" s="56">
        <f>C35/'费用组成分析'!$D$22</f>
        <v>0.005226202755578731</v>
      </c>
      <c r="E35" s="44">
        <f>C35/'工程概况'!$C$3</f>
        <v>1.801954144749342</v>
      </c>
      <c r="G35" s="33">
        <v>15516.05</v>
      </c>
      <c r="I35" s="33">
        <v>5253.76</v>
      </c>
      <c r="M35" s="33">
        <f t="shared" si="0"/>
        <v>20769.809999999998</v>
      </c>
    </row>
    <row r="36" spans="1:5" ht="24" customHeight="1">
      <c r="A36" s="45"/>
      <c r="B36" s="57"/>
      <c r="C36" s="58"/>
      <c r="D36" s="59"/>
      <c r="E36" s="60"/>
    </row>
    <row r="37" spans="1:5" ht="24" customHeight="1">
      <c r="A37" s="40"/>
      <c r="B37" s="41"/>
      <c r="C37" s="52"/>
      <c r="D37" s="56"/>
      <c r="E37" s="44"/>
    </row>
    <row r="38" spans="1:13" ht="24" customHeight="1">
      <c r="A38" s="45" t="s">
        <v>88</v>
      </c>
      <c r="B38" s="61"/>
      <c r="C38" s="62">
        <f>SUM(C25:C35)</f>
        <v>105023.70999999999</v>
      </c>
      <c r="D38" s="48">
        <f>C38/'费用组成分析'!$D$22</f>
        <v>0.026426587561614742</v>
      </c>
      <c r="E38" s="49">
        <f>C38/'工程概况'!$C$3</f>
        <v>9.11168227015331</v>
      </c>
      <c r="G38" s="33">
        <f aca="true" t="shared" si="1" ref="G38:K38">SUM(G25:G35)</f>
        <v>81975.64000000001</v>
      </c>
      <c r="I38" s="33">
        <f t="shared" si="1"/>
        <v>23048.07</v>
      </c>
      <c r="K38" s="33">
        <f t="shared" si="1"/>
        <v>0</v>
      </c>
      <c r="M38" s="33">
        <f>SUM(M25:M35)</f>
        <v>105023.70999999999</v>
      </c>
    </row>
  </sheetData>
  <sheetProtection/>
  <mergeCells count="5">
    <mergeCell ref="A1:E1"/>
    <mergeCell ref="A2:E2"/>
    <mergeCell ref="A20:E20"/>
    <mergeCell ref="A22:E22"/>
    <mergeCell ref="A23:E23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2" sqref="A2:G2"/>
    </sheetView>
  </sheetViews>
  <sheetFormatPr defaultColWidth="9.00390625" defaultRowHeight="14.25"/>
  <cols>
    <col min="1" max="1" width="8.625" style="0" customWidth="1"/>
    <col min="2" max="2" width="14.125" style="0" customWidth="1"/>
    <col min="4" max="4" width="10.875" style="0" customWidth="1"/>
    <col min="5" max="5" width="11.25390625" style="0" customWidth="1"/>
    <col min="6" max="6" width="13.625" style="0" customWidth="1"/>
    <col min="7" max="7" width="14.125" style="0" customWidth="1"/>
    <col min="8" max="8" width="12.625" style="0" customWidth="1"/>
    <col min="9" max="9" width="9.00390625" style="1" customWidth="1"/>
    <col min="10" max="10" width="12.75390625" style="1" bestFit="1" customWidth="1"/>
    <col min="11" max="15" width="9.00390625" style="1" customWidth="1"/>
  </cols>
  <sheetData>
    <row r="1" spans="1:7" ht="31.5" customHeight="1">
      <c r="A1" s="2" t="s">
        <v>156</v>
      </c>
      <c r="B1" s="2"/>
      <c r="C1" s="2"/>
      <c r="D1" s="2"/>
      <c r="E1" s="2"/>
      <c r="F1" s="2"/>
      <c r="G1" s="2"/>
    </row>
    <row r="2" spans="1:7" ht="27" customHeight="1">
      <c r="A2" s="3" t="str">
        <f>'工程概况'!A2</f>
        <v> 工程名称：某中学改扩建工程-教学楼、综合行政楼、综合教辅楼</v>
      </c>
      <c r="B2" s="4"/>
      <c r="C2" s="4"/>
      <c r="D2" s="4"/>
      <c r="E2" s="4"/>
      <c r="F2" s="4"/>
      <c r="G2" s="4"/>
    </row>
    <row r="3" spans="1:7" ht="14.25">
      <c r="A3" s="5" t="s">
        <v>130</v>
      </c>
      <c r="B3" s="5" t="s">
        <v>157</v>
      </c>
      <c r="C3" s="6" t="s">
        <v>158</v>
      </c>
      <c r="D3" s="6" t="s">
        <v>159</v>
      </c>
      <c r="E3" s="6" t="s">
        <v>160</v>
      </c>
      <c r="F3" s="6" t="s">
        <v>161</v>
      </c>
      <c r="G3" s="7" t="s">
        <v>162</v>
      </c>
    </row>
    <row r="4" spans="1:7" ht="14.25">
      <c r="A4" s="8"/>
      <c r="B4" s="8"/>
      <c r="C4" s="9"/>
      <c r="D4" s="9" t="s">
        <v>66</v>
      </c>
      <c r="E4" s="9"/>
      <c r="F4" s="10" t="s">
        <v>68</v>
      </c>
      <c r="G4" s="11" t="s">
        <v>163</v>
      </c>
    </row>
    <row r="5" spans="1:7" ht="20.25" customHeight="1">
      <c r="A5" s="12">
        <v>1</v>
      </c>
      <c r="B5" s="12" t="s">
        <v>73</v>
      </c>
      <c r="C5" s="13" t="s">
        <v>164</v>
      </c>
      <c r="D5" s="14">
        <v>4712451.52</v>
      </c>
      <c r="E5" s="14">
        <v>39869.61</v>
      </c>
      <c r="F5" s="15">
        <f>D5/'工程概况'!$C$3</f>
        <v>408.84445011265564</v>
      </c>
      <c r="G5" s="15">
        <f>E5/'工程概况'!$C$3</f>
        <v>3.4590210015902803</v>
      </c>
    </row>
    <row r="6" spans="1:7" ht="20.25" customHeight="1">
      <c r="A6" s="16">
        <v>2</v>
      </c>
      <c r="B6" s="16" t="s">
        <v>165</v>
      </c>
      <c r="C6" s="17" t="s">
        <v>166</v>
      </c>
      <c r="D6" s="18">
        <v>2174191.24</v>
      </c>
      <c r="E6" s="18">
        <v>3918.71</v>
      </c>
      <c r="F6" s="19">
        <f>D6/'工程概况'!$C$3</f>
        <v>188.62921309322098</v>
      </c>
      <c r="G6" s="19">
        <f>E6/'工程概况'!$C$3</f>
        <v>0.33998075700118074</v>
      </c>
    </row>
    <row r="7" spans="1:7" ht="20.25" customHeight="1">
      <c r="A7" s="12">
        <v>3</v>
      </c>
      <c r="B7" s="12" t="s">
        <v>167</v>
      </c>
      <c r="C7" s="13" t="s">
        <v>168</v>
      </c>
      <c r="D7" s="20">
        <v>2600784.04</v>
      </c>
      <c r="E7" s="20">
        <f>679.05328*1000</f>
        <v>679053.28</v>
      </c>
      <c r="F7" s="15">
        <f>D7/'工程概况'!$C$3</f>
        <v>225.63969436773561</v>
      </c>
      <c r="G7" s="15">
        <f>E7/'工程概况'!$C$3</f>
        <v>58.91353230490002</v>
      </c>
    </row>
    <row r="8" spans="1:7" ht="20.25" customHeight="1">
      <c r="A8" s="16">
        <v>4</v>
      </c>
      <c r="B8" s="16" t="s">
        <v>169</v>
      </c>
      <c r="C8" s="17" t="s">
        <v>168</v>
      </c>
      <c r="D8" s="21">
        <v>20205.32</v>
      </c>
      <c r="E8" s="21">
        <f>4.440088*1000</f>
        <v>4440.088000000001</v>
      </c>
      <c r="F8" s="19">
        <f>D8/'工程概况'!$C$3</f>
        <v>1.75297993192941</v>
      </c>
      <c r="G8" s="19">
        <f>E8/'工程概况'!$C$3</f>
        <v>0.38521464446000314</v>
      </c>
    </row>
    <row r="9" spans="1:7" ht="20.25" customHeight="1">
      <c r="A9" s="12">
        <v>5</v>
      </c>
      <c r="B9" s="12" t="s">
        <v>170</v>
      </c>
      <c r="C9" s="13" t="s">
        <v>171</v>
      </c>
      <c r="D9" s="14">
        <v>8938.23</v>
      </c>
      <c r="E9" s="14">
        <v>51.966453</v>
      </c>
      <c r="F9" s="15">
        <f>D9/'工程概况'!$C$3</f>
        <v>0.7754659573305154</v>
      </c>
      <c r="G9" s="15">
        <f>E9/'工程概况'!$C$3</f>
        <v>0.0045085229653652045</v>
      </c>
    </row>
    <row r="10" spans="1:7" ht="20.25" customHeight="1">
      <c r="A10" s="16">
        <v>6</v>
      </c>
      <c r="B10" s="16" t="s">
        <v>172</v>
      </c>
      <c r="C10" s="17" t="s">
        <v>173</v>
      </c>
      <c r="D10" s="21">
        <v>255252.63178272</v>
      </c>
      <c r="E10" s="21">
        <v>5986.224948</v>
      </c>
      <c r="F10" s="19">
        <f>D10/'工程概况'!$C$3</f>
        <v>22.145293471584477</v>
      </c>
      <c r="G10" s="19">
        <f>E10/'工程概况'!$C$3</f>
        <v>0.5193549125606115</v>
      </c>
    </row>
    <row r="11" spans="1:7" ht="20.25" customHeight="1">
      <c r="A11" s="12">
        <v>7</v>
      </c>
      <c r="B11" s="12" t="s">
        <v>174</v>
      </c>
      <c r="C11" s="13" t="s">
        <v>175</v>
      </c>
      <c r="D11" s="14">
        <v>1497.14</v>
      </c>
      <c r="E11" s="14">
        <v>27.39</v>
      </c>
      <c r="F11" s="15">
        <f>D11/'工程概况'!$C$3</f>
        <v>0.12988937444637338</v>
      </c>
      <c r="G11" s="15">
        <f>E11/'工程概况'!$C$3</f>
        <v>0.002376310810001848</v>
      </c>
    </row>
    <row r="12" spans="1:7" ht="20.25" customHeight="1">
      <c r="A12" s="16">
        <v>8</v>
      </c>
      <c r="B12" s="16" t="s">
        <v>176</v>
      </c>
      <c r="C12" s="17" t="s">
        <v>166</v>
      </c>
      <c r="D12" s="18">
        <v>260106.7</v>
      </c>
      <c r="E12" s="18">
        <v>809.87</v>
      </c>
      <c r="F12" s="19">
        <f>D12/'工程概况'!$C$3</f>
        <v>22.566424350635547</v>
      </c>
      <c r="G12" s="19">
        <f>E12/'工程概况'!$C$3</f>
        <v>0.07026297319080674</v>
      </c>
    </row>
    <row r="13" spans="1:7" ht="20.25" customHeight="1">
      <c r="A13" s="12">
        <v>9</v>
      </c>
      <c r="B13" s="12" t="s">
        <v>36</v>
      </c>
      <c r="C13" s="13" t="s">
        <v>173</v>
      </c>
      <c r="D13" s="14">
        <v>76340.8</v>
      </c>
      <c r="E13" s="14">
        <v>260.35</v>
      </c>
      <c r="F13" s="15">
        <f>D13/'工程概况'!$C$3</f>
        <v>6.623200740569152</v>
      </c>
      <c r="G13" s="15">
        <f>E13/'工程概况'!$C$3</f>
        <v>0.022587532653668533</v>
      </c>
    </row>
    <row r="14" spans="1:7" ht="20.25" customHeight="1">
      <c r="A14" s="16">
        <v>10</v>
      </c>
      <c r="B14" s="16" t="s">
        <v>177</v>
      </c>
      <c r="C14" s="17" t="s">
        <v>178</v>
      </c>
      <c r="D14" s="18">
        <v>34675.16</v>
      </c>
      <c r="E14" s="18">
        <v>89832.015704</v>
      </c>
      <c r="F14" s="19">
        <f>D14/'工程概况'!$C$3</f>
        <v>3.008359165627736</v>
      </c>
      <c r="G14" s="19">
        <f>E14/'工程概况'!$C$3</f>
        <v>7.79367615924319</v>
      </c>
    </row>
    <row r="15" spans="1:7" ht="22.5">
      <c r="A15" s="12">
        <v>11</v>
      </c>
      <c r="B15" s="12" t="s">
        <v>179</v>
      </c>
      <c r="C15" s="13" t="s">
        <v>173</v>
      </c>
      <c r="D15" s="20">
        <v>37265.21</v>
      </c>
      <c r="E15" s="14">
        <v>93.8694</v>
      </c>
      <c r="F15" s="15">
        <f>D15/'工程概况'!$C$3</f>
        <v>3.233067592551623</v>
      </c>
      <c r="G15" s="15">
        <f>E15/'工程概况'!$C$3</f>
        <v>0.008143952900634811</v>
      </c>
    </row>
    <row r="16" spans="1:7" ht="20.25" customHeight="1">
      <c r="A16" s="16">
        <v>12</v>
      </c>
      <c r="B16" s="16" t="s">
        <v>180</v>
      </c>
      <c r="C16" s="17" t="s">
        <v>173</v>
      </c>
      <c r="D16" s="21">
        <v>8625.38</v>
      </c>
      <c r="E16" s="21">
        <v>20.3616</v>
      </c>
      <c r="F16" s="19">
        <f>D16/'工程概况'!$C$3</f>
        <v>0.7483236120618377</v>
      </c>
      <c r="G16" s="19">
        <f>E16/'工程概况'!$C$3</f>
        <v>0.0017665385246050976</v>
      </c>
    </row>
    <row r="17" spans="1:7" ht="61.5" customHeight="1">
      <c r="A17" s="12">
        <v>13</v>
      </c>
      <c r="B17" s="12" t="s">
        <v>181</v>
      </c>
      <c r="C17" s="13" t="s">
        <v>173</v>
      </c>
      <c r="D17" s="20">
        <v>12052.8</v>
      </c>
      <c r="E17" s="14">
        <v>19.44</v>
      </c>
      <c r="F17" s="15">
        <f>D17/'工程概况'!$C$3</f>
        <v>1.0456808664034418</v>
      </c>
      <c r="G17" s="15">
        <f>E17/'工程概况'!$C$3</f>
        <v>0.0016865820425861966</v>
      </c>
    </row>
    <row r="18" spans="1:7" ht="51.75" customHeight="1">
      <c r="A18" s="16">
        <v>14</v>
      </c>
      <c r="B18" s="16" t="s">
        <v>182</v>
      </c>
      <c r="C18" s="17" t="s">
        <v>173</v>
      </c>
      <c r="D18" s="18">
        <v>33561</v>
      </c>
      <c r="E18" s="18">
        <v>55.935</v>
      </c>
      <c r="F18" s="19">
        <f>D18/'工程概况'!$C$3</f>
        <v>2.9116964985203366</v>
      </c>
      <c r="G18" s="19">
        <f>E18/'工程概况'!$C$3</f>
        <v>0.004852827497533894</v>
      </c>
    </row>
    <row r="19" spans="1:7" ht="20.25" customHeight="1">
      <c r="A19" s="12"/>
      <c r="B19" s="22"/>
      <c r="C19" s="22"/>
      <c r="D19" s="22"/>
      <c r="E19" s="22"/>
      <c r="F19" s="22"/>
      <c r="G19" s="22"/>
    </row>
    <row r="20" spans="1:7" ht="20.25" customHeight="1">
      <c r="A20" s="23" t="s">
        <v>183</v>
      </c>
      <c r="B20" s="24"/>
      <c r="C20" s="24"/>
      <c r="D20" s="24"/>
      <c r="E20" s="24"/>
      <c r="F20" s="24"/>
      <c r="G20" s="25"/>
    </row>
    <row r="21" spans="1:7" ht="34.5" customHeight="1">
      <c r="A21" s="2" t="s">
        <v>184</v>
      </c>
      <c r="B21" s="2"/>
      <c r="C21" s="2"/>
      <c r="D21" s="2"/>
      <c r="E21" s="2"/>
      <c r="F21" s="2"/>
      <c r="G21" s="2"/>
    </row>
    <row r="22" spans="1:7" ht="27" customHeight="1">
      <c r="A22" s="3" t="str">
        <f>'工程概况'!A2</f>
        <v> 工程名称：某中学改扩建工程-教学楼、综合行政楼、综合教辅楼</v>
      </c>
      <c r="B22" s="4"/>
      <c r="C22" s="4"/>
      <c r="D22" s="4"/>
      <c r="E22" s="4"/>
      <c r="F22" s="4"/>
      <c r="G22" s="4"/>
    </row>
    <row r="23" spans="1:7" ht="29.25" customHeight="1">
      <c r="A23" s="5" t="s">
        <v>130</v>
      </c>
      <c r="B23" s="5" t="s">
        <v>157</v>
      </c>
      <c r="C23" s="6" t="s">
        <v>158</v>
      </c>
      <c r="D23" s="6" t="s">
        <v>160</v>
      </c>
      <c r="E23" s="6" t="s">
        <v>185</v>
      </c>
      <c r="F23" s="6" t="s">
        <v>186</v>
      </c>
      <c r="G23" s="6" t="s">
        <v>187</v>
      </c>
    </row>
    <row r="24" spans="1:7" ht="20.25" customHeight="1">
      <c r="A24" s="13">
        <v>1</v>
      </c>
      <c r="B24" s="12" t="s">
        <v>73</v>
      </c>
      <c r="C24" s="13" t="s">
        <v>164</v>
      </c>
      <c r="D24" s="15">
        <v>4239.312272</v>
      </c>
      <c r="E24" s="15">
        <v>445491.35784</v>
      </c>
      <c r="F24" s="15">
        <f>E24/'工程概况'!$C$3</f>
        <v>38.65008869651674</v>
      </c>
      <c r="G24" s="15">
        <f>D24/'工程概况'!$C$3</f>
        <v>0.36779567648510747</v>
      </c>
    </row>
    <row r="25" spans="1:7" ht="21" customHeight="1">
      <c r="A25" s="26">
        <v>2</v>
      </c>
      <c r="B25" s="27" t="s">
        <v>74</v>
      </c>
      <c r="C25" s="28" t="s">
        <v>188</v>
      </c>
      <c r="D25" s="29"/>
      <c r="E25" s="29">
        <v>3244561.99</v>
      </c>
      <c r="F25" s="19">
        <f>E25/'工程概况'!$C$3</f>
        <v>281.4927977567765</v>
      </c>
      <c r="G25" s="19">
        <f>D25/'工程概况'!$C$3</f>
        <v>0</v>
      </c>
    </row>
    <row r="26" spans="1:7" ht="21" customHeight="1">
      <c r="A26" s="12">
        <v>3</v>
      </c>
      <c r="B26" s="30" t="s">
        <v>75</v>
      </c>
      <c r="C26" s="13" t="s">
        <v>188</v>
      </c>
      <c r="D26" s="31"/>
      <c r="E26" s="32">
        <v>25578.76</v>
      </c>
      <c r="F26" s="15">
        <f>E26/'工程概况'!$C$3</f>
        <v>2.219170642367392</v>
      </c>
      <c r="G26" s="15">
        <f>D26/'工程概况'!$C$3</f>
        <v>0</v>
      </c>
    </row>
    <row r="27" spans="1:7" ht="21" customHeight="1">
      <c r="A27" s="26"/>
      <c r="B27" s="16"/>
      <c r="C27" s="16"/>
      <c r="D27" s="16"/>
      <c r="E27" s="16"/>
      <c r="F27" s="16"/>
      <c r="G27" s="16"/>
    </row>
    <row r="28" spans="1:7" ht="21" customHeight="1">
      <c r="A28" s="23" t="s">
        <v>189</v>
      </c>
      <c r="B28" s="24"/>
      <c r="C28" s="24"/>
      <c r="D28" s="24"/>
      <c r="E28" s="24"/>
      <c r="F28" s="24"/>
      <c r="G28" s="25"/>
    </row>
  </sheetData>
  <sheetProtection/>
  <mergeCells count="10">
    <mergeCell ref="A1:G1"/>
    <mergeCell ref="A2:G2"/>
    <mergeCell ref="C20:G20"/>
    <mergeCell ref="A21:G21"/>
    <mergeCell ref="A22:G22"/>
    <mergeCell ref="C28:G28"/>
    <mergeCell ref="A3:A4"/>
    <mergeCell ref="B3:B4"/>
    <mergeCell ref="C3:C4"/>
    <mergeCell ref="E3:E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小九九</cp:lastModifiedBy>
  <cp:lastPrinted>2009-11-30T09:26:07Z</cp:lastPrinted>
  <dcterms:created xsi:type="dcterms:W3CDTF">2008-11-14T08:36:32Z</dcterms:created>
  <dcterms:modified xsi:type="dcterms:W3CDTF">2024-01-11T02:15:45Z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6A81B04CD18043A4970FFB198BACBB30_13</vt:lpwstr>
  </property>
</Properties>
</file>