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市政造价指标表格" sheetId="1" r:id="rId1"/>
  </sheets>
  <definedNames/>
  <calcPr fullCalcOnLoad="1"/>
</workbook>
</file>

<file path=xl/sharedStrings.xml><?xml version="1.0" encoding="utf-8"?>
<sst xmlns="http://schemas.openxmlformats.org/spreadsheetml/2006/main" count="144" uniqueCount="123">
  <si>
    <t xml:space="preserve">典型工程经济指标表 </t>
  </si>
  <si>
    <t>一、工程概况</t>
  </si>
  <si>
    <t>工程名称</t>
  </si>
  <si>
    <t>某道路二期工程建设工程</t>
  </si>
  <si>
    <t>工程所在地</t>
  </si>
  <si>
    <t>扬州市</t>
  </si>
  <si>
    <t>开工时间</t>
  </si>
  <si>
    <t xml:space="preserve"> </t>
  </si>
  <si>
    <t>竣工时间</t>
  </si>
  <si>
    <t>造价类型</t>
  </si>
  <si>
    <t>竣工结算价</t>
  </si>
  <si>
    <t>计价方式</t>
  </si>
  <si>
    <t xml:space="preserve">工程量清单 </t>
  </si>
  <si>
    <t>计价依据</t>
  </si>
  <si>
    <t xml:space="preserve"> 江苏省市政工程计价定额2014</t>
  </si>
  <si>
    <t>投资性质</t>
  </si>
  <si>
    <t xml:space="preserve">国有资金 </t>
  </si>
  <si>
    <t>造价(元)</t>
  </si>
  <si>
    <t>单位造价(元/m2或m)</t>
  </si>
  <si>
    <r>
      <t>工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特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征</t>
    </r>
  </si>
  <si>
    <t>道路</t>
  </si>
  <si>
    <t>车行道：20cm路基12%灰土回填+36cm水泥稳定碎石+沥青面层（4cm细粒式+8cm中粒式）、非车行道：20cm路基12%灰土回填+20cm水泥稳定碎石+沥青面层（4cm细粒式+6cm中粒式）、人行道：18cm路基12%灰土回填+6cm透水砖、砼路牙及平石</t>
  </si>
  <si>
    <t>桥梁</t>
  </si>
  <si>
    <t>泥浆护壁成孔灌注桩、泥浆护壁成孔灌注桩、混凝土垫层、混凝土基础、混凝土台身、桥台台帽、背墙、河道挡墙基础、河道挡墙墙身、预制混凝土板、沥青面层（6cm70#石油沥青+4cmSBS改性沥青）</t>
  </si>
  <si>
    <t>雨水</t>
  </si>
  <si>
    <t>钢筋砼管、承插胶圈接口、100厚碎石垫层、素土回填；HDPE双壁波纹管、中粗砂及素土回填砖砌检查井</t>
  </si>
  <si>
    <t>污水</t>
  </si>
  <si>
    <t>铸铁管、PE100实壁给水管、5cm砂砾石、150mm厚中粗砂、砖砌井、混凝土井</t>
  </si>
  <si>
    <t>给水</t>
  </si>
  <si>
    <t>煤气</t>
  </si>
  <si>
    <t>供电</t>
  </si>
  <si>
    <t>室外强电PVC管道、涂塑钢管，砖砌电缆井，混凝土井</t>
  </si>
  <si>
    <t>通讯</t>
  </si>
  <si>
    <t>监控</t>
  </si>
  <si>
    <t>备注</t>
  </si>
  <si>
    <t>材料价格取定基准期为： 《扬州工程造价管理》2022年第5期及市场询价</t>
  </si>
  <si>
    <t>说明：（1）造价类型：一般分为招标控制价、中标价、竣工结算价三种类型；
     （2）计价方式：一般分为工程量清单计价、定额计价两种方式；
     （3）计价依据：指使用的何种、何版本定额 
     （4）投资性质：一般分为国有资金投资或国有资金投资为主（二者简称“国有资金投资”）、非国有资金投资两种性质。</t>
  </si>
  <si>
    <t xml:space="preserve">二、造价指标 </t>
  </si>
  <si>
    <t>项目名称</t>
  </si>
  <si>
    <t>金额（元）</t>
  </si>
  <si>
    <r>
      <t>平均指标（元</t>
    </r>
    <r>
      <rPr>
        <b/>
        <sz val="10"/>
        <rFont val="Times New Roman"/>
        <family val="1"/>
      </rPr>
      <t>/m</t>
    </r>
    <r>
      <rPr>
        <b/>
        <sz val="10"/>
        <rFont val="宋体"/>
        <family val="0"/>
      </rPr>
      <t>）</t>
    </r>
  </si>
  <si>
    <t>占总造价比例</t>
  </si>
  <si>
    <t>一</t>
  </si>
  <si>
    <t>分部分项工程费</t>
  </si>
  <si>
    <t>其     中</t>
  </si>
  <si>
    <t>人工费</t>
  </si>
  <si>
    <t>材料费</t>
  </si>
  <si>
    <t>机械费</t>
  </si>
  <si>
    <t>管理费</t>
  </si>
  <si>
    <t>利润</t>
  </si>
  <si>
    <t>二</t>
  </si>
  <si>
    <t>措施项目费</t>
  </si>
  <si>
    <t>三</t>
  </si>
  <si>
    <t>其他项目费</t>
  </si>
  <si>
    <t>四</t>
  </si>
  <si>
    <t>规费</t>
  </si>
  <si>
    <t>五</t>
  </si>
  <si>
    <t>税金</t>
  </si>
  <si>
    <t>合计</t>
  </si>
  <si>
    <t>三、分部分项及单价措施工程费指标</t>
  </si>
  <si>
    <r>
      <t>名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称</t>
    </r>
  </si>
  <si>
    <r>
      <t>造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价</t>
    </r>
  </si>
  <si>
    <t>土石方工程</t>
  </si>
  <si>
    <t>道路工程（基层）</t>
  </si>
  <si>
    <t>道路工程（面层）</t>
  </si>
  <si>
    <t>桥梁工程</t>
  </si>
  <si>
    <t>雨水工程</t>
  </si>
  <si>
    <t>污水工程</t>
  </si>
  <si>
    <t>给水工程</t>
  </si>
  <si>
    <t>煤气工程</t>
  </si>
  <si>
    <t>通讯工程</t>
  </si>
  <si>
    <t>供电工程</t>
  </si>
  <si>
    <t>监控工程</t>
  </si>
  <si>
    <t>拆除工程</t>
  </si>
  <si>
    <t>单价措施工程</t>
  </si>
  <si>
    <t>四、总价措施项目</t>
  </si>
  <si>
    <t>安全文明施工基本费</t>
  </si>
  <si>
    <t>安全文明施工省级标化增加费</t>
  </si>
  <si>
    <t>扬尘污染防治增加费</t>
  </si>
  <si>
    <t>夜间施工</t>
  </si>
  <si>
    <t>二次搬运</t>
  </si>
  <si>
    <t xml:space="preserve">  </t>
  </si>
  <si>
    <t>冬雨季施工</t>
  </si>
  <si>
    <t>行车、行人干扰</t>
  </si>
  <si>
    <t>地上、地下设施、建筑物的临时保护设施</t>
  </si>
  <si>
    <t>已完工程及设备保护</t>
  </si>
  <si>
    <t>临时设施</t>
  </si>
  <si>
    <t>赶工措施</t>
  </si>
  <si>
    <t>工程按质论价</t>
  </si>
  <si>
    <t xml:space="preserve"> 建筑工人实名制费用</t>
  </si>
  <si>
    <t>五、其他项目费指标</t>
  </si>
  <si>
    <t>名     称</t>
  </si>
  <si>
    <t>造        价</t>
  </si>
  <si>
    <t>暂列金额</t>
  </si>
  <si>
    <t>暂估价</t>
  </si>
  <si>
    <t>材料暂估价</t>
  </si>
  <si>
    <t>专业工程暂估价</t>
  </si>
  <si>
    <t>计日工</t>
  </si>
  <si>
    <t>总承包服务费</t>
  </si>
  <si>
    <t>六、工料机及主要用料消耗指标</t>
  </si>
  <si>
    <t>名称</t>
  </si>
  <si>
    <t>数量</t>
  </si>
  <si>
    <t>数量/长度</t>
  </si>
  <si>
    <t>人工（工日）</t>
  </si>
  <si>
    <r>
      <t>中砂（</t>
    </r>
    <r>
      <rPr>
        <sz val="10"/>
        <rFont val="Times New Roman"/>
        <family val="1"/>
      </rPr>
      <t>t</t>
    </r>
    <r>
      <rPr>
        <sz val="10"/>
        <rFont val="宋体"/>
        <family val="0"/>
      </rPr>
      <t>）</t>
    </r>
  </si>
  <si>
    <t>机械费（元）</t>
  </si>
  <si>
    <r>
      <t>石子（</t>
    </r>
    <r>
      <rPr>
        <sz val="10"/>
        <rFont val="Times New Roman"/>
        <family val="1"/>
      </rPr>
      <t>t</t>
    </r>
    <r>
      <rPr>
        <sz val="10"/>
        <rFont val="宋体"/>
        <family val="0"/>
      </rPr>
      <t>）</t>
    </r>
  </si>
  <si>
    <r>
      <t>钢材（</t>
    </r>
    <r>
      <rPr>
        <sz val="10"/>
        <rFont val="Times New Roman"/>
        <family val="1"/>
      </rPr>
      <t>kg</t>
    </r>
    <r>
      <rPr>
        <sz val="10"/>
        <rFont val="宋体"/>
        <family val="0"/>
      </rPr>
      <t>）</t>
    </r>
  </si>
  <si>
    <t>水泥砖（块）</t>
  </si>
  <si>
    <r>
      <t>块石（</t>
    </r>
    <r>
      <rPr>
        <sz val="10"/>
        <rFont val="Times New Roman"/>
        <family val="1"/>
      </rPr>
      <t>t</t>
    </r>
    <r>
      <rPr>
        <sz val="10"/>
        <rFont val="宋体"/>
        <family val="0"/>
      </rPr>
      <t>）</t>
    </r>
  </si>
  <si>
    <r>
      <t>沥青砼（</t>
    </r>
    <r>
      <rPr>
        <sz val="10"/>
        <rFont val="Times New Roman"/>
        <family val="1"/>
      </rPr>
      <t>t</t>
    </r>
    <r>
      <rPr>
        <sz val="10"/>
        <rFont val="宋体"/>
        <family val="0"/>
      </rPr>
      <t>）</t>
    </r>
  </si>
  <si>
    <r>
      <t>水泥（</t>
    </r>
    <r>
      <rPr>
        <sz val="10"/>
        <rFont val="Times New Roman"/>
        <family val="1"/>
      </rPr>
      <t>kg</t>
    </r>
    <r>
      <rPr>
        <sz val="10"/>
        <rFont val="宋体"/>
        <family val="0"/>
      </rPr>
      <t>）</t>
    </r>
  </si>
  <si>
    <t>沥青砼(玄)(t)</t>
  </si>
  <si>
    <r>
      <t>砼管（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</si>
  <si>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HDPE</t>
    </r>
    <r>
      <rPr>
        <sz val="9"/>
        <rFont val="宋体"/>
        <family val="0"/>
      </rPr>
      <t>管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</si>
  <si>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侧石（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</si>
  <si>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t>M-PP管（m）</t>
  </si>
  <si>
    <r>
      <t>道板（m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</si>
  <si>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t>PVC管（m）</t>
  </si>
  <si>
    <r>
      <t>二灰结石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t</t>
    </r>
    <r>
      <rPr>
        <sz val="10"/>
        <rFont val="宋体"/>
        <family val="0"/>
      </rPr>
      <t>）</t>
    </r>
  </si>
  <si>
    <r>
      <t>平石（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</si>
  <si>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t>商品砼（m3）</t>
  </si>
  <si>
    <r>
      <t>生石灰（</t>
    </r>
    <r>
      <rPr>
        <sz val="10"/>
        <rFont val="Times New Roman"/>
        <family val="1"/>
      </rPr>
      <t>t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</si>
</sst>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vertAlign val="superscript"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1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5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9" xfId="64" applyFont="1" applyBorder="1" applyAlignment="1">
      <alignment vertical="center"/>
      <protection/>
    </xf>
    <xf numFmtId="176" fontId="4" fillId="0" borderId="12" xfId="64" applyNumberFormat="1" applyFont="1" applyBorder="1" applyAlignment="1">
      <alignment horizontal="center" vertical="center"/>
      <protection/>
    </xf>
    <xf numFmtId="176" fontId="4" fillId="0" borderId="19" xfId="64" applyNumberFormat="1" applyFont="1" applyBorder="1" applyAlignment="1">
      <alignment horizontal="center" vertical="center"/>
      <protection/>
    </xf>
    <xf numFmtId="10" fontId="4" fillId="0" borderId="12" xfId="64" applyNumberFormat="1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left" vertical="center" wrapText="1"/>
      <protection/>
    </xf>
    <xf numFmtId="0" fontId="4" fillId="0" borderId="13" xfId="64" applyFont="1" applyBorder="1" applyAlignment="1">
      <alignment horizontal="left" vertical="center" wrapText="1"/>
      <protection/>
    </xf>
    <xf numFmtId="0" fontId="4" fillId="0" borderId="19" xfId="64" applyFont="1" applyBorder="1" applyAlignment="1">
      <alignment horizontal="left" vertical="center" wrapText="1"/>
      <protection/>
    </xf>
    <xf numFmtId="176" fontId="4" fillId="0" borderId="12" xfId="64" applyNumberFormat="1" applyFont="1" applyBorder="1" applyAlignment="1">
      <alignment horizontal="center" vertical="center"/>
      <protection/>
    </xf>
    <xf numFmtId="176" fontId="4" fillId="0" borderId="19" xfId="64" applyNumberFormat="1" applyFont="1" applyBorder="1" applyAlignment="1">
      <alignment horizontal="center" vertical="center"/>
      <protection/>
    </xf>
    <xf numFmtId="0" fontId="4" fillId="0" borderId="12" xfId="64" applyFont="1" applyBorder="1" applyAlignment="1">
      <alignment/>
      <protection/>
    </xf>
    <xf numFmtId="0" fontId="4" fillId="0" borderId="13" xfId="64" applyFont="1" applyBorder="1" applyAlignment="1">
      <alignment/>
      <protection/>
    </xf>
    <xf numFmtId="0" fontId="4" fillId="0" borderId="19" xfId="64" applyFont="1" applyBorder="1" applyAlignment="1">
      <alignment/>
      <protection/>
    </xf>
    <xf numFmtId="0" fontId="4" fillId="0" borderId="12" xfId="64" applyFont="1" applyBorder="1" applyAlignment="1">
      <alignment horizontal="left"/>
      <protection/>
    </xf>
    <xf numFmtId="0" fontId="4" fillId="0" borderId="13" xfId="64" applyFont="1" applyBorder="1" applyAlignment="1">
      <alignment horizontal="left"/>
      <protection/>
    </xf>
    <xf numFmtId="0" fontId="4" fillId="0" borderId="19" xfId="64" applyFont="1" applyBorder="1" applyAlignment="1">
      <alignment horizontal="left"/>
      <protection/>
    </xf>
    <xf numFmtId="0" fontId="4" fillId="0" borderId="19" xfId="0" applyFont="1" applyFill="1" applyBorder="1" applyAlignment="1">
      <alignment horizontal="left" vertical="center"/>
    </xf>
    <xf numFmtId="10" fontId="4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4" fillId="0" borderId="19" xfId="64" applyNumberFormat="1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left" wrapText="1"/>
      <protection/>
    </xf>
    <xf numFmtId="0" fontId="4" fillId="0" borderId="13" xfId="64" applyFont="1" applyBorder="1" applyAlignment="1">
      <alignment horizontal="left" wrapText="1"/>
      <protection/>
    </xf>
    <xf numFmtId="0" fontId="4" fillId="0" borderId="19" xfId="64" applyFont="1" applyBorder="1" applyAlignment="1">
      <alignment horizontal="left" wrapText="1"/>
      <protection/>
    </xf>
    <xf numFmtId="0" fontId="4" fillId="0" borderId="0" xfId="0" applyFont="1" applyBorder="1" applyAlignment="1">
      <alignment horizontal="center" wrapText="1"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6" fillId="0" borderId="17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8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9" xfId="64" applyFont="1" applyBorder="1" applyAlignment="1">
      <alignment horizontal="center" vertical="center" wrapText="1"/>
      <protection/>
    </xf>
    <xf numFmtId="176" fontId="4" fillId="0" borderId="11" xfId="64" applyNumberFormat="1" applyFont="1" applyBorder="1" applyAlignment="1">
      <alignment horizontal="center" vertical="center" wrapText="1"/>
      <protection/>
    </xf>
    <xf numFmtId="10" fontId="4" fillId="0" borderId="11" xfId="64" applyNumberFormat="1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176" fontId="4" fillId="0" borderId="12" xfId="64" applyNumberFormat="1" applyFont="1" applyBorder="1" applyAlignment="1">
      <alignment horizontal="center" vertical="center" wrapText="1"/>
      <protection/>
    </xf>
    <xf numFmtId="176" fontId="4" fillId="0" borderId="19" xfId="64" applyNumberFormat="1" applyFont="1" applyBorder="1" applyAlignment="1">
      <alignment horizontal="center" vertical="center" wrapText="1"/>
      <protection/>
    </xf>
    <xf numFmtId="10" fontId="4" fillId="0" borderId="12" xfId="64" applyNumberFormat="1" applyFont="1" applyBorder="1" applyAlignment="1">
      <alignment horizontal="center" vertical="center" wrapText="1"/>
      <protection/>
    </xf>
    <xf numFmtId="0" fontId="4" fillId="0" borderId="17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76" fontId="50" fillId="0" borderId="11" xfId="0" applyNumberFormat="1" applyFont="1" applyFill="1" applyBorder="1" applyAlignment="1">
      <alignment horizontal="center" vertical="center" wrapText="1"/>
    </xf>
    <xf numFmtId="177" fontId="50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9" xfId="64" applyFont="1" applyBorder="1" applyAlignment="1">
      <alignment horizontal="center" vertical="center" wrapText="1"/>
      <protection/>
    </xf>
    <xf numFmtId="10" fontId="4" fillId="0" borderId="19" xfId="64" applyNumberFormat="1" applyFont="1" applyBorder="1" applyAlignment="1">
      <alignment horizontal="center" vertical="center" wrapText="1"/>
      <protection/>
    </xf>
    <xf numFmtId="177" fontId="4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selection activeCell="C5" sqref="C5:D5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15.25390625" style="3" customWidth="1"/>
    <col min="4" max="4" width="12.00390625" style="3" customWidth="1"/>
    <col min="5" max="5" width="8.75390625" style="3" customWidth="1"/>
    <col min="6" max="6" width="11.25390625" style="3" customWidth="1"/>
    <col min="7" max="7" width="8.875" style="3" customWidth="1"/>
    <col min="8" max="8" width="6.625" style="3" customWidth="1"/>
    <col min="9" max="9" width="11.375" style="3" customWidth="1"/>
  </cols>
  <sheetData>
    <row r="1" spans="1:9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9.5" customHeight="1">
      <c r="A2" s="4"/>
      <c r="B2" s="4"/>
      <c r="C2" s="4"/>
      <c r="D2" s="4"/>
      <c r="E2" s="4"/>
      <c r="F2" s="4"/>
      <c r="G2" s="4"/>
      <c r="H2" s="4"/>
      <c r="I2" s="4"/>
    </row>
    <row r="3" spans="1:9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9.5" customHeight="1">
      <c r="A4" s="6"/>
      <c r="B4" s="6"/>
      <c r="C4" s="6"/>
      <c r="D4" s="6"/>
      <c r="E4" s="6"/>
      <c r="F4" s="6"/>
      <c r="G4" s="6"/>
      <c r="H4" s="6"/>
      <c r="I4" s="6"/>
    </row>
    <row r="5" spans="1:9" ht="39" customHeight="1">
      <c r="A5" s="7" t="s">
        <v>2</v>
      </c>
      <c r="B5" s="7"/>
      <c r="C5" s="8" t="s">
        <v>3</v>
      </c>
      <c r="D5" s="8"/>
      <c r="E5" s="9" t="s">
        <v>4</v>
      </c>
      <c r="F5" s="9"/>
      <c r="G5" s="9" t="s">
        <v>5</v>
      </c>
      <c r="H5" s="9"/>
      <c r="I5" s="9"/>
    </row>
    <row r="6" spans="1:9" ht="19.5" customHeight="1">
      <c r="A6" s="7" t="s">
        <v>6</v>
      </c>
      <c r="B6" s="7"/>
      <c r="C6" s="10" t="s">
        <v>7</v>
      </c>
      <c r="D6" s="11"/>
      <c r="E6" s="9" t="s">
        <v>8</v>
      </c>
      <c r="F6" s="9"/>
      <c r="G6" s="12" t="s">
        <v>7</v>
      </c>
      <c r="H6" s="9"/>
      <c r="I6" s="9"/>
    </row>
    <row r="7" spans="1:9" ht="19.5" customHeight="1">
      <c r="A7" s="7" t="s">
        <v>9</v>
      </c>
      <c r="B7" s="7"/>
      <c r="C7" s="9" t="s">
        <v>10</v>
      </c>
      <c r="D7" s="9"/>
      <c r="E7" s="9" t="s">
        <v>11</v>
      </c>
      <c r="F7" s="9"/>
      <c r="G7" s="9" t="s">
        <v>12</v>
      </c>
      <c r="H7" s="9"/>
      <c r="I7" s="9"/>
    </row>
    <row r="8" spans="1:9" ht="19.5" customHeight="1">
      <c r="A8" s="7" t="s">
        <v>13</v>
      </c>
      <c r="B8" s="7"/>
      <c r="C8" s="9" t="s">
        <v>14</v>
      </c>
      <c r="D8" s="9"/>
      <c r="E8" s="9" t="s">
        <v>15</v>
      </c>
      <c r="F8" s="9"/>
      <c r="G8" s="9" t="s">
        <v>16</v>
      </c>
      <c r="H8" s="11"/>
      <c r="I8" s="9"/>
    </row>
    <row r="9" spans="1:9" ht="19.5" customHeight="1">
      <c r="A9" s="7" t="s">
        <v>17</v>
      </c>
      <c r="B9" s="7"/>
      <c r="C9" s="13">
        <f>D35</f>
        <v>30595826.82</v>
      </c>
      <c r="D9" s="13"/>
      <c r="E9" s="9" t="s">
        <v>18</v>
      </c>
      <c r="F9" s="9"/>
      <c r="G9" s="13">
        <f>C9/A23</f>
        <v>34767.98502272728</v>
      </c>
      <c r="H9" s="13"/>
      <c r="I9" s="13"/>
    </row>
    <row r="10" spans="1:9" ht="45" customHeight="1">
      <c r="A10" s="8" t="s">
        <v>19</v>
      </c>
      <c r="B10" s="7" t="s">
        <v>20</v>
      </c>
      <c r="C10" s="14" t="s">
        <v>21</v>
      </c>
      <c r="D10" s="15"/>
      <c r="E10" s="15"/>
      <c r="F10" s="15"/>
      <c r="G10" s="15"/>
      <c r="H10" s="15"/>
      <c r="I10" s="15"/>
    </row>
    <row r="11" spans="1:9" ht="39" customHeight="1">
      <c r="A11" s="8"/>
      <c r="B11" s="7" t="s">
        <v>22</v>
      </c>
      <c r="C11" s="14" t="s">
        <v>23</v>
      </c>
      <c r="D11" s="14"/>
      <c r="E11" s="14"/>
      <c r="F11" s="14"/>
      <c r="G11" s="14"/>
      <c r="H11" s="14"/>
      <c r="I11" s="14"/>
    </row>
    <row r="12" spans="1:9" ht="28.5" customHeight="1">
      <c r="A12" s="8"/>
      <c r="B12" s="7" t="s">
        <v>24</v>
      </c>
      <c r="C12" s="14" t="s">
        <v>25</v>
      </c>
      <c r="D12" s="15"/>
      <c r="E12" s="15"/>
      <c r="F12" s="15"/>
      <c r="G12" s="15"/>
      <c r="H12" s="15"/>
      <c r="I12" s="15"/>
    </row>
    <row r="13" spans="1:9" ht="19.5" customHeight="1">
      <c r="A13" s="8"/>
      <c r="B13" s="7" t="s">
        <v>26</v>
      </c>
      <c r="C13" s="14" t="s">
        <v>27</v>
      </c>
      <c r="D13" s="15"/>
      <c r="E13" s="15"/>
      <c r="F13" s="15"/>
      <c r="G13" s="15"/>
      <c r="H13" s="15"/>
      <c r="I13" s="15"/>
    </row>
    <row r="14" spans="1:9" ht="20.25" customHeight="1">
      <c r="A14" s="8"/>
      <c r="B14" s="7" t="s">
        <v>28</v>
      </c>
      <c r="C14" s="14" t="s">
        <v>7</v>
      </c>
      <c r="D14" s="15"/>
      <c r="E14" s="15"/>
      <c r="F14" s="15"/>
      <c r="G14" s="15"/>
      <c r="H14" s="15"/>
      <c r="I14" s="15"/>
    </row>
    <row r="15" spans="1:9" ht="19.5" customHeight="1">
      <c r="A15" s="8"/>
      <c r="B15" s="7" t="s">
        <v>29</v>
      </c>
      <c r="C15" s="9"/>
      <c r="D15" s="9"/>
      <c r="E15" s="9"/>
      <c r="F15" s="9"/>
      <c r="G15" s="9"/>
      <c r="H15" s="9"/>
      <c r="I15" s="9"/>
    </row>
    <row r="16" spans="1:9" ht="19.5" customHeight="1">
      <c r="A16" s="8"/>
      <c r="B16" s="7" t="s">
        <v>30</v>
      </c>
      <c r="C16" s="14" t="s">
        <v>31</v>
      </c>
      <c r="D16" s="14"/>
      <c r="E16" s="14"/>
      <c r="F16" s="14"/>
      <c r="G16" s="14"/>
      <c r="H16" s="14"/>
      <c r="I16" s="14"/>
    </row>
    <row r="17" spans="1:9" ht="19.5" customHeight="1">
      <c r="A17" s="8"/>
      <c r="B17" s="7" t="s">
        <v>32</v>
      </c>
      <c r="C17" s="14"/>
      <c r="D17" s="15"/>
      <c r="E17" s="15"/>
      <c r="F17" s="15"/>
      <c r="G17" s="15"/>
      <c r="H17" s="15"/>
      <c r="I17" s="15"/>
    </row>
    <row r="18" spans="1:9" ht="19.5" customHeight="1">
      <c r="A18" s="8"/>
      <c r="B18" s="7" t="s">
        <v>33</v>
      </c>
      <c r="C18" s="16"/>
      <c r="D18" s="17"/>
      <c r="E18" s="17"/>
      <c r="F18" s="17"/>
      <c r="G18" s="17"/>
      <c r="H18" s="17"/>
      <c r="I18" s="84"/>
    </row>
    <row r="19" spans="1:9" ht="33" customHeight="1">
      <c r="A19" s="8"/>
      <c r="B19" s="7" t="s">
        <v>34</v>
      </c>
      <c r="C19" s="14" t="s">
        <v>35</v>
      </c>
      <c r="D19" s="14"/>
      <c r="E19" s="14"/>
      <c r="F19" s="14"/>
      <c r="G19" s="14"/>
      <c r="H19" s="14"/>
      <c r="I19" s="14"/>
    </row>
    <row r="20" spans="1:9" ht="65.25" customHeight="1">
      <c r="A20" s="18" t="s">
        <v>36</v>
      </c>
      <c r="B20" s="18"/>
      <c r="C20" s="18"/>
      <c r="D20" s="18"/>
      <c r="E20" s="18"/>
      <c r="F20" s="18"/>
      <c r="G20" s="18"/>
      <c r="H20" s="18"/>
      <c r="I20" s="18"/>
    </row>
    <row r="21" spans="1:9" ht="31.5" customHeight="1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9.5" customHeight="1">
      <c r="A22" s="20" t="s">
        <v>37</v>
      </c>
      <c r="B22" s="20"/>
      <c r="C22" s="20"/>
      <c r="D22" s="20"/>
      <c r="E22" s="20"/>
      <c r="F22" s="20"/>
      <c r="G22" s="20"/>
      <c r="H22" s="20"/>
      <c r="I22" s="20"/>
    </row>
    <row r="23" spans="1:9" ht="19.5" customHeight="1">
      <c r="A23" s="21">
        <v>880</v>
      </c>
      <c r="B23" s="21"/>
      <c r="C23" s="21"/>
      <c r="D23" s="21"/>
      <c r="E23" s="21"/>
      <c r="F23" s="21"/>
      <c r="G23" s="21"/>
      <c r="H23" s="21"/>
      <c r="I23" s="21"/>
    </row>
    <row r="24" spans="1:9" ht="19.5" customHeight="1">
      <c r="A24" s="22" t="s">
        <v>38</v>
      </c>
      <c r="B24" s="22"/>
      <c r="C24" s="22"/>
      <c r="D24" s="23" t="s">
        <v>39</v>
      </c>
      <c r="E24" s="23"/>
      <c r="F24" s="23" t="s">
        <v>40</v>
      </c>
      <c r="G24" s="23"/>
      <c r="H24" s="23" t="s">
        <v>41</v>
      </c>
      <c r="I24" s="23"/>
    </row>
    <row r="25" spans="1:9" s="1" customFormat="1" ht="19.5" customHeight="1">
      <c r="A25" s="7" t="s">
        <v>42</v>
      </c>
      <c r="B25" s="24" t="s">
        <v>43</v>
      </c>
      <c r="C25" s="24"/>
      <c r="D25" s="25">
        <f>SUM(D26:E30)</f>
        <v>25812341.67</v>
      </c>
      <c r="E25" s="25"/>
      <c r="F25" s="25">
        <f>D25/$A$23</f>
        <v>29332.20644318182</v>
      </c>
      <c r="G25" s="25"/>
      <c r="H25" s="26">
        <f>D25/$D$35</f>
        <v>0.8436556338829481</v>
      </c>
      <c r="I25" s="26"/>
    </row>
    <row r="26" spans="1:9" s="1" customFormat="1" ht="19.5" customHeight="1">
      <c r="A26" s="8" t="s">
        <v>44</v>
      </c>
      <c r="B26" s="24" t="s">
        <v>45</v>
      </c>
      <c r="C26" s="24"/>
      <c r="D26" s="25">
        <f>583072.56+1265899.77+653180.97+299307.12</f>
        <v>2801460.42</v>
      </c>
      <c r="E26" s="25"/>
      <c r="F26" s="25">
        <f aca="true" t="shared" si="0" ref="F26:F35">D26/$A$23</f>
        <v>3183.47775</v>
      </c>
      <c r="G26" s="25"/>
      <c r="H26" s="26">
        <f aca="true" t="shared" si="1" ref="H26:H35">D26/$D$35</f>
        <v>0.09156348140161162</v>
      </c>
      <c r="I26" s="26"/>
    </row>
    <row r="27" spans="1:9" s="1" customFormat="1" ht="19.5" customHeight="1">
      <c r="A27" s="8"/>
      <c r="B27" s="24" t="s">
        <v>46</v>
      </c>
      <c r="C27" s="24"/>
      <c r="D27" s="25">
        <f>10849547.5+5782320.32+2922304.13+1711099.62</f>
        <v>21265271.57</v>
      </c>
      <c r="E27" s="25"/>
      <c r="F27" s="25">
        <f t="shared" si="0"/>
        <v>24165.081329545454</v>
      </c>
      <c r="G27" s="25"/>
      <c r="H27" s="26">
        <f t="shared" si="1"/>
        <v>0.695038303593065</v>
      </c>
      <c r="I27" s="26"/>
    </row>
    <row r="28" spans="1:9" s="1" customFormat="1" ht="19.5" customHeight="1">
      <c r="A28" s="8"/>
      <c r="B28" s="24" t="s">
        <v>47</v>
      </c>
      <c r="C28" s="24"/>
      <c r="D28" s="25">
        <f>214237.23+419131.92+46712.07+16640.76</f>
        <v>696721.98</v>
      </c>
      <c r="E28" s="25"/>
      <c r="F28" s="25">
        <f t="shared" si="0"/>
        <v>791.7295227272728</v>
      </c>
      <c r="G28" s="25"/>
      <c r="H28" s="26">
        <f t="shared" si="1"/>
        <v>0.02277179773891791</v>
      </c>
      <c r="I28" s="26"/>
    </row>
    <row r="29" spans="1:9" s="1" customFormat="1" ht="19.5" customHeight="1">
      <c r="A29" s="8"/>
      <c r="B29" s="24" t="s">
        <v>48</v>
      </c>
      <c r="C29" s="24"/>
      <c r="D29" s="25">
        <f>159164.22+336992.68+139997.14+63186.2</f>
        <v>699340.24</v>
      </c>
      <c r="E29" s="25"/>
      <c r="F29" s="25">
        <f t="shared" si="0"/>
        <v>794.7048181818182</v>
      </c>
      <c r="G29" s="25"/>
      <c r="H29" s="26">
        <f t="shared" si="1"/>
        <v>0.022857373461888354</v>
      </c>
      <c r="I29" s="26"/>
    </row>
    <row r="30" spans="1:9" s="1" customFormat="1" ht="19.5" customHeight="1">
      <c r="A30" s="8"/>
      <c r="B30" s="24" t="s">
        <v>49</v>
      </c>
      <c r="C30" s="24"/>
      <c r="D30" s="25">
        <f>79461.66+168505.8+69982.02+31597.98</f>
        <v>349547.45999999996</v>
      </c>
      <c r="E30" s="25"/>
      <c r="F30" s="25">
        <f t="shared" si="0"/>
        <v>397.2130227272727</v>
      </c>
      <c r="G30" s="25"/>
      <c r="H30" s="26">
        <f t="shared" si="1"/>
        <v>0.01142467768746509</v>
      </c>
      <c r="I30" s="26"/>
    </row>
    <row r="31" spans="1:9" ht="19.5" customHeight="1">
      <c r="A31" s="8" t="s">
        <v>50</v>
      </c>
      <c r="B31" s="24" t="s">
        <v>51</v>
      </c>
      <c r="C31" s="24"/>
      <c r="D31" s="13">
        <f>873536.93+396971.33+190454.62+86570.73</f>
        <v>1547533.6099999999</v>
      </c>
      <c r="E31" s="13"/>
      <c r="F31" s="13">
        <f t="shared" si="0"/>
        <v>1758.5609204545453</v>
      </c>
      <c r="G31" s="13"/>
      <c r="H31" s="27">
        <f t="shared" si="1"/>
        <v>0.05057989179715196</v>
      </c>
      <c r="I31" s="27"/>
    </row>
    <row r="32" spans="1:9" s="1" customFormat="1" ht="19.5" customHeight="1">
      <c r="A32" s="8" t="s">
        <v>52</v>
      </c>
      <c r="B32" s="24" t="s">
        <v>53</v>
      </c>
      <c r="C32" s="24"/>
      <c r="D32" s="13">
        <v>0</v>
      </c>
      <c r="E32" s="13"/>
      <c r="F32" s="13">
        <f t="shared" si="0"/>
        <v>0</v>
      </c>
      <c r="G32" s="13"/>
      <c r="H32" s="27">
        <f t="shared" si="1"/>
        <v>0</v>
      </c>
      <c r="I32" s="27"/>
    </row>
    <row r="33" spans="1:9" ht="19.5" customHeight="1">
      <c r="A33" s="8" t="s">
        <v>54</v>
      </c>
      <c r="B33" s="24" t="s">
        <v>55</v>
      </c>
      <c r="C33" s="24"/>
      <c r="D33" s="13">
        <f>298561.07+265323.35+94129.57+51676.62</f>
        <v>709690.61</v>
      </c>
      <c r="E33" s="13"/>
      <c r="F33" s="13">
        <f t="shared" si="0"/>
        <v>806.4666022727273</v>
      </c>
      <c r="G33" s="13"/>
      <c r="H33" s="27">
        <f t="shared" si="1"/>
        <v>0.023195666983449083</v>
      </c>
      <c r="I33" s="27"/>
    </row>
    <row r="34" spans="1:9" ht="19.5" customHeight="1">
      <c r="A34" s="8" t="s">
        <v>56</v>
      </c>
      <c r="B34" s="24" t="s">
        <v>57</v>
      </c>
      <c r="C34" s="24"/>
      <c r="D34" s="13">
        <f>2526260.93</f>
        <v>2526260.93</v>
      </c>
      <c r="E34" s="13"/>
      <c r="F34" s="13">
        <f t="shared" si="0"/>
        <v>2870.751056818182</v>
      </c>
      <c r="G34" s="13"/>
      <c r="H34" s="27">
        <f t="shared" si="1"/>
        <v>0.082568807336451</v>
      </c>
      <c r="I34" s="27"/>
    </row>
    <row r="35" spans="1:9" ht="19.5" customHeight="1">
      <c r="A35" s="8" t="s">
        <v>58</v>
      </c>
      <c r="B35" s="8"/>
      <c r="C35" s="8"/>
      <c r="D35" s="13">
        <f>SUM(D25,D31:E34)</f>
        <v>30595826.82</v>
      </c>
      <c r="E35" s="13"/>
      <c r="F35" s="13">
        <f t="shared" si="0"/>
        <v>34767.98502272728</v>
      </c>
      <c r="G35" s="13"/>
      <c r="H35" s="27">
        <f t="shared" si="1"/>
        <v>1</v>
      </c>
      <c r="I35" s="27"/>
    </row>
    <row r="36" spans="1:9" ht="19.5" customHeight="1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9.5" customHeight="1">
      <c r="A37" s="5" t="s">
        <v>59</v>
      </c>
      <c r="B37" s="5"/>
      <c r="C37" s="5"/>
      <c r="D37" s="5"/>
      <c r="E37" s="5"/>
      <c r="F37" s="5"/>
      <c r="G37" s="5"/>
      <c r="H37" s="5"/>
      <c r="I37" s="5"/>
    </row>
    <row r="38" spans="1:9" ht="19.5" customHeight="1">
      <c r="A38" s="21"/>
      <c r="B38" s="21"/>
      <c r="C38" s="21"/>
      <c r="D38" s="21"/>
      <c r="E38" s="21"/>
      <c r="F38" s="21"/>
      <c r="G38" s="21"/>
      <c r="H38" s="21"/>
      <c r="I38" s="21"/>
    </row>
    <row r="39" spans="1:9" ht="19.5" customHeight="1">
      <c r="A39" s="29" t="s">
        <v>60</v>
      </c>
      <c r="B39" s="30"/>
      <c r="C39" s="31"/>
      <c r="D39" s="32" t="s">
        <v>61</v>
      </c>
      <c r="E39" s="33"/>
      <c r="F39" s="33"/>
      <c r="G39" s="33"/>
      <c r="H39" s="33"/>
      <c r="I39" s="37"/>
    </row>
    <row r="40" spans="1:9" ht="19.5" customHeight="1">
      <c r="A40" s="34"/>
      <c r="B40" s="35"/>
      <c r="C40" s="36"/>
      <c r="D40" s="32" t="s">
        <v>39</v>
      </c>
      <c r="E40" s="37"/>
      <c r="F40" s="32" t="s">
        <v>40</v>
      </c>
      <c r="G40" s="37"/>
      <c r="H40" s="32" t="s">
        <v>41</v>
      </c>
      <c r="I40" s="37"/>
    </row>
    <row r="41" spans="1:9" s="1" customFormat="1" ht="19.5" customHeight="1">
      <c r="A41" s="38" t="s">
        <v>62</v>
      </c>
      <c r="B41" s="39"/>
      <c r="C41" s="40"/>
      <c r="D41" s="41"/>
      <c r="E41" s="42"/>
      <c r="F41" s="43"/>
      <c r="G41" s="44"/>
      <c r="H41" s="45"/>
      <c r="I41" s="85"/>
    </row>
    <row r="42" spans="1:9" ht="19.5" customHeight="1">
      <c r="A42" s="38" t="s">
        <v>63</v>
      </c>
      <c r="B42" s="39"/>
      <c r="C42" s="40"/>
      <c r="D42" s="46">
        <v>9698928.62</v>
      </c>
      <c r="E42" s="47"/>
      <c r="F42" s="43">
        <f>D42/$A$23</f>
        <v>11021.509795454545</v>
      </c>
      <c r="G42" s="44"/>
      <c r="H42" s="45">
        <f>D42/$D$35</f>
        <v>0.3170016838263696</v>
      </c>
      <c r="I42" s="85"/>
    </row>
    <row r="43" spans="1:9" s="1" customFormat="1" ht="19.5" customHeight="1">
      <c r="A43" s="38" t="s">
        <v>64</v>
      </c>
      <c r="B43" s="39"/>
      <c r="C43" s="40"/>
      <c r="D43" s="46">
        <v>2186554.55</v>
      </c>
      <c r="E43" s="47"/>
      <c r="F43" s="43">
        <f>D43/$A$23</f>
        <v>2484.7210795454544</v>
      </c>
      <c r="G43" s="44"/>
      <c r="H43" s="45">
        <f>D43/$D$35</f>
        <v>0.07146577743637522</v>
      </c>
      <c r="I43" s="85"/>
    </row>
    <row r="44" spans="1:9" ht="19.5" customHeight="1">
      <c r="A44" s="38" t="s">
        <v>65</v>
      </c>
      <c r="B44" s="39"/>
      <c r="C44" s="40"/>
      <c r="D44" s="46">
        <v>7972850.42</v>
      </c>
      <c r="E44" s="47"/>
      <c r="F44" s="43">
        <f>D44/$A$23</f>
        <v>9060.057295454546</v>
      </c>
      <c r="G44" s="44"/>
      <c r="H44" s="45">
        <f>D44/$D$35</f>
        <v>0.26058620565822643</v>
      </c>
      <c r="I44" s="85"/>
    </row>
    <row r="45" spans="1:9" ht="19.5" customHeight="1">
      <c r="A45" s="38" t="s">
        <v>66</v>
      </c>
      <c r="B45" s="39"/>
      <c r="C45" s="40"/>
      <c r="D45" s="46">
        <f>3211070.86</f>
        <v>3211070.86</v>
      </c>
      <c r="E45" s="47"/>
      <c r="F45" s="43">
        <f>D45/$A$23</f>
        <v>3648.944159090909</v>
      </c>
      <c r="G45" s="44"/>
      <c r="H45" s="45">
        <f>D45/$D$35</f>
        <v>0.10495126929862783</v>
      </c>
      <c r="I45" s="85"/>
    </row>
    <row r="46" spans="1:9" ht="19.5" customHeight="1">
      <c r="A46" s="38" t="s">
        <v>67</v>
      </c>
      <c r="B46" s="39"/>
      <c r="C46" s="40"/>
      <c r="D46" s="46">
        <v>621105.44</v>
      </c>
      <c r="E46" s="47"/>
      <c r="F46" s="43">
        <f>D46/$A$23</f>
        <v>705.8016363636362</v>
      </c>
      <c r="G46" s="44"/>
      <c r="H46" s="45">
        <f>D46/$D$35</f>
        <v>0.020300331926117233</v>
      </c>
      <c r="I46" s="85"/>
    </row>
    <row r="47" spans="1:9" ht="19.5" customHeight="1">
      <c r="A47" s="38" t="s">
        <v>68</v>
      </c>
      <c r="B47" s="39"/>
      <c r="C47" s="40"/>
      <c r="D47" s="46" t="s">
        <v>7</v>
      </c>
      <c r="E47" s="47"/>
      <c r="F47" s="43"/>
      <c r="G47" s="44"/>
      <c r="H47" s="45"/>
      <c r="I47" s="85"/>
    </row>
    <row r="48" spans="1:9" ht="19.5" customHeight="1">
      <c r="A48" s="38" t="s">
        <v>69</v>
      </c>
      <c r="B48" s="39"/>
      <c r="C48" s="40"/>
      <c r="D48" s="46"/>
      <c r="E48" s="47"/>
      <c r="F48" s="43"/>
      <c r="G48" s="44"/>
      <c r="H48" s="45"/>
      <c r="I48" s="85"/>
    </row>
    <row r="49" spans="1:9" ht="19.5" customHeight="1">
      <c r="A49" s="48" t="s">
        <v>70</v>
      </c>
      <c r="B49" s="49"/>
      <c r="C49" s="50"/>
      <c r="D49" s="51"/>
      <c r="E49" s="52"/>
      <c r="F49" s="43"/>
      <c r="G49" s="44"/>
      <c r="H49" s="45"/>
      <c r="I49" s="85"/>
    </row>
    <row r="50" spans="1:9" ht="19.5" customHeight="1">
      <c r="A50" s="38" t="s">
        <v>71</v>
      </c>
      <c r="B50" s="39"/>
      <c r="C50" s="40"/>
      <c r="D50" s="46">
        <v>2121831.78</v>
      </c>
      <c r="E50" s="47"/>
      <c r="F50" s="43">
        <f>D50/$A$23</f>
        <v>2411.172477272727</v>
      </c>
      <c r="G50" s="44"/>
      <c r="H50" s="45">
        <f>D50/$D$35</f>
        <v>0.0693503657372316</v>
      </c>
      <c r="I50" s="85"/>
    </row>
    <row r="51" spans="1:9" ht="19.5" customHeight="1">
      <c r="A51" s="53" t="s">
        <v>72</v>
      </c>
      <c r="B51" s="54"/>
      <c r="C51" s="55"/>
      <c r="D51" s="41"/>
      <c r="E51" s="42"/>
      <c r="F51" s="43"/>
      <c r="G51" s="44"/>
      <c r="H51" s="45"/>
      <c r="I51" s="85"/>
    </row>
    <row r="52" spans="1:10" ht="19.5" customHeight="1">
      <c r="A52" s="38" t="s">
        <v>73</v>
      </c>
      <c r="B52" s="39"/>
      <c r="C52" s="40"/>
      <c r="D52" s="41"/>
      <c r="E52" s="42"/>
      <c r="F52" s="43"/>
      <c r="G52" s="44"/>
      <c r="H52" s="45"/>
      <c r="I52" s="85"/>
      <c r="J52" s="86"/>
    </row>
    <row r="53" spans="1:10" ht="19.5" customHeight="1">
      <c r="A53" s="38" t="s">
        <v>74</v>
      </c>
      <c r="B53" s="39"/>
      <c r="C53" s="40"/>
      <c r="D53" s="43">
        <v>415952.7</v>
      </c>
      <c r="E53" s="44"/>
      <c r="F53" s="43">
        <f>D53/$A$23</f>
        <v>472.67352272727277</v>
      </c>
      <c r="G53" s="44"/>
      <c r="H53" s="45">
        <f>D53/$D$35</f>
        <v>0.013595079565821651</v>
      </c>
      <c r="I53" s="85"/>
      <c r="J53" s="86"/>
    </row>
    <row r="54" spans="1:10" ht="19.5" customHeight="1">
      <c r="A54" s="56"/>
      <c r="B54" s="56"/>
      <c r="C54" s="56"/>
      <c r="D54" s="56"/>
      <c r="E54" s="56"/>
      <c r="F54" s="56"/>
      <c r="G54" s="56"/>
      <c r="H54" s="56"/>
      <c r="I54" s="56"/>
      <c r="J54" s="86"/>
    </row>
    <row r="55" spans="1:9" ht="19.5" customHeight="1">
      <c r="A55" s="5" t="s">
        <v>75</v>
      </c>
      <c r="B55" s="5"/>
      <c r="C55" s="5"/>
      <c r="D55" s="5"/>
      <c r="E55" s="5"/>
      <c r="F55" s="5"/>
      <c r="G55" s="5"/>
      <c r="H55" s="5"/>
      <c r="I55" s="5"/>
    </row>
    <row r="56" spans="1:9" ht="19.5" customHeight="1">
      <c r="A56" s="57"/>
      <c r="B56" s="57"/>
      <c r="C56" s="57"/>
      <c r="D56" s="57"/>
      <c r="E56" s="57"/>
      <c r="F56" s="57"/>
      <c r="G56" s="57"/>
      <c r="H56" s="57"/>
      <c r="I56" s="57"/>
    </row>
    <row r="57" spans="1:9" ht="19.5" customHeight="1">
      <c r="A57" s="58" t="s">
        <v>60</v>
      </c>
      <c r="B57" s="59"/>
      <c r="C57" s="60"/>
      <c r="D57" s="61" t="s">
        <v>61</v>
      </c>
      <c r="E57" s="62"/>
      <c r="F57" s="62"/>
      <c r="G57" s="62"/>
      <c r="H57" s="62"/>
      <c r="I57" s="66"/>
    </row>
    <row r="58" spans="1:9" ht="19.5" customHeight="1">
      <c r="A58" s="63"/>
      <c r="B58" s="64"/>
      <c r="C58" s="65"/>
      <c r="D58" s="61" t="s">
        <v>39</v>
      </c>
      <c r="E58" s="66"/>
      <c r="F58" s="61" t="s">
        <v>40</v>
      </c>
      <c r="G58" s="66"/>
      <c r="H58" s="61" t="s">
        <v>41</v>
      </c>
      <c r="I58" s="66"/>
    </row>
    <row r="59" spans="1:9" ht="19.5" customHeight="1">
      <c r="A59" s="67" t="s">
        <v>76</v>
      </c>
      <c r="B59" s="68"/>
      <c r="C59" s="69"/>
      <c r="D59" s="70">
        <f>183882.88+175618.58+57974.12+31827.48</f>
        <v>449303.05999999994</v>
      </c>
      <c r="E59" s="71"/>
      <c r="F59" s="70">
        <f>D59/$A$23</f>
        <v>510.571659090909</v>
      </c>
      <c r="G59" s="71"/>
      <c r="H59" s="72">
        <f>D59/$D$35</f>
        <v>0.01468510926811423</v>
      </c>
      <c r="I59" s="87"/>
    </row>
    <row r="60" spans="1:9" ht="19.5" customHeight="1">
      <c r="A60" s="73" t="s">
        <v>77</v>
      </c>
      <c r="B60" s="74"/>
      <c r="C60" s="75"/>
      <c r="D60" s="76">
        <f>34324.8+27939.32+10821.84+5941.13</f>
        <v>79027.09000000001</v>
      </c>
      <c r="E60" s="77"/>
      <c r="F60" s="70"/>
      <c r="G60" s="71"/>
      <c r="H60" s="72"/>
      <c r="I60" s="87"/>
    </row>
    <row r="61" spans="1:9" s="1" customFormat="1" ht="19.5" customHeight="1">
      <c r="A61" s="78" t="s">
        <v>78</v>
      </c>
      <c r="B61" s="79"/>
      <c r="C61" s="80"/>
      <c r="D61" s="70">
        <f>38002.46+24746.25+11981.32+6577.68</f>
        <v>81307.70999999999</v>
      </c>
      <c r="E61" s="71"/>
      <c r="F61" s="70">
        <f aca="true" t="shared" si="2" ref="F61:F68">D61/$A$23</f>
        <v>92.395125</v>
      </c>
      <c r="G61" s="71"/>
      <c r="H61" s="72">
        <f aca="true" t="shared" si="3" ref="H61:H68">D61/$D$35</f>
        <v>0.0026574771284445385</v>
      </c>
      <c r="I61" s="87"/>
    </row>
    <row r="62" spans="1:9" ht="19.5" customHeight="1">
      <c r="A62" s="81" t="s">
        <v>79</v>
      </c>
      <c r="B62" s="82"/>
      <c r="C62" s="83"/>
      <c r="D62" s="70">
        <f>12258.86+7982.66+3864.94+2121.83</f>
        <v>26228.29</v>
      </c>
      <c r="E62" s="71"/>
      <c r="F62" s="70">
        <f t="shared" si="2"/>
        <v>29.804875000000003</v>
      </c>
      <c r="G62" s="71"/>
      <c r="H62" s="72">
        <f t="shared" si="3"/>
        <v>0.0008572505706188332</v>
      </c>
      <c r="I62" s="87"/>
    </row>
    <row r="63" spans="1:9" s="1" customFormat="1" ht="19.5" customHeight="1">
      <c r="A63" s="78" t="s">
        <v>80</v>
      </c>
      <c r="B63" s="79"/>
      <c r="C63" s="80"/>
      <c r="D63" s="70" t="s">
        <v>81</v>
      </c>
      <c r="E63" s="71"/>
      <c r="F63" s="70"/>
      <c r="G63" s="71"/>
      <c r="H63" s="72"/>
      <c r="I63" s="87"/>
    </row>
    <row r="64" spans="1:9" ht="19.5" customHeight="1">
      <c r="A64" s="78" t="s">
        <v>82</v>
      </c>
      <c r="B64" s="79"/>
      <c r="C64" s="80"/>
      <c r="D64" s="70">
        <f>24517.72+15965.33+7729.88+4243.66</f>
        <v>52456.59</v>
      </c>
      <c r="E64" s="71"/>
      <c r="F64" s="70">
        <f t="shared" si="2"/>
        <v>59.60976136363636</v>
      </c>
      <c r="G64" s="71"/>
      <c r="H64" s="72">
        <f t="shared" si="3"/>
        <v>0.001714501468079626</v>
      </c>
      <c r="I64" s="87"/>
    </row>
    <row r="65" spans="1:9" ht="19.5" customHeight="1">
      <c r="A65" s="88" t="s">
        <v>83</v>
      </c>
      <c r="B65" s="89"/>
      <c r="C65" s="90"/>
      <c r="D65" s="70"/>
      <c r="E65" s="71"/>
      <c r="F65" s="70"/>
      <c r="G65" s="71"/>
      <c r="H65" s="72"/>
      <c r="I65" s="87"/>
    </row>
    <row r="66" spans="1:9" ht="19.5" customHeight="1">
      <c r="A66" s="78" t="s">
        <v>84</v>
      </c>
      <c r="B66" s="79"/>
      <c r="C66" s="80"/>
      <c r="D66" s="70"/>
      <c r="E66" s="71"/>
      <c r="F66" s="70"/>
      <c r="G66" s="71"/>
      <c r="H66" s="72"/>
      <c r="I66" s="87"/>
    </row>
    <row r="67" spans="1:9" ht="19.5" customHeight="1">
      <c r="A67" s="78" t="s">
        <v>85</v>
      </c>
      <c r="B67" s="79"/>
      <c r="C67" s="80"/>
      <c r="D67" s="70">
        <f>1225.89+798.27+386.49+212.18</f>
        <v>2622.83</v>
      </c>
      <c r="E67" s="71"/>
      <c r="F67" s="70">
        <f t="shared" si="2"/>
        <v>2.9804886363636363</v>
      </c>
      <c r="G67" s="71"/>
      <c r="H67" s="72">
        <f t="shared" si="3"/>
        <v>8.57250897460793E-05</v>
      </c>
      <c r="I67" s="87"/>
    </row>
    <row r="68" spans="1:9" ht="19.5" customHeight="1">
      <c r="A68" s="78" t="s">
        <v>86</v>
      </c>
      <c r="B68" s="79"/>
      <c r="C68" s="80"/>
      <c r="D68" s="70">
        <f>202271.17+131713.93+63771.53+35010.22</f>
        <v>432766.85</v>
      </c>
      <c r="E68" s="71"/>
      <c r="F68" s="70">
        <f t="shared" si="2"/>
        <v>491.7805113636363</v>
      </c>
      <c r="G68" s="71"/>
      <c r="H68" s="72">
        <f t="shared" si="3"/>
        <v>0.014144636539683486</v>
      </c>
      <c r="I68" s="87"/>
    </row>
    <row r="69" spans="1:9" ht="19.5" customHeight="1">
      <c r="A69" s="78" t="s">
        <v>87</v>
      </c>
      <c r="B69" s="79"/>
      <c r="C69" s="80"/>
      <c r="D69" s="70"/>
      <c r="E69" s="71"/>
      <c r="F69" s="70"/>
      <c r="G69" s="71"/>
      <c r="H69" s="72"/>
      <c r="I69" s="87"/>
    </row>
    <row r="70" spans="1:9" ht="19.5" customHeight="1">
      <c r="A70" s="78" t="s">
        <v>88</v>
      </c>
      <c r="B70" s="79"/>
      <c r="C70" s="80"/>
      <c r="D70" s="70"/>
      <c r="E70" s="71"/>
      <c r="F70" s="70"/>
      <c r="G70" s="71"/>
      <c r="H70" s="72"/>
      <c r="I70" s="87"/>
    </row>
    <row r="71" spans="1:10" ht="19.5" customHeight="1">
      <c r="A71" s="78" t="s">
        <v>89</v>
      </c>
      <c r="B71" s="79"/>
      <c r="C71" s="80"/>
      <c r="D71" s="43">
        <f>3677.66+2394.8+1159.48+636.55</f>
        <v>7868.490000000001</v>
      </c>
      <c r="E71" s="44"/>
      <c r="F71" s="70">
        <f>D71/$A$23</f>
        <v>8.94146590909091</v>
      </c>
      <c r="G71" s="71"/>
      <c r="H71" s="72">
        <f>D71/$D$35</f>
        <v>0.00025717526923823794</v>
      </c>
      <c r="I71" s="87"/>
      <c r="J71" s="86"/>
    </row>
    <row r="72" spans="1:9" ht="19.5" customHeight="1">
      <c r="A72" s="91"/>
      <c r="B72" s="91"/>
      <c r="C72" s="91"/>
      <c r="D72" s="91"/>
      <c r="E72" s="91"/>
      <c r="F72" s="91"/>
      <c r="G72" s="91"/>
      <c r="H72" s="91"/>
      <c r="I72" s="91"/>
    </row>
    <row r="73" spans="1:9" ht="19.5" customHeight="1">
      <c r="A73" s="92" t="s">
        <v>90</v>
      </c>
      <c r="B73" s="92"/>
      <c r="C73" s="92"/>
      <c r="D73" s="92"/>
      <c r="E73" s="92"/>
      <c r="F73" s="92"/>
      <c r="G73" s="92"/>
      <c r="H73" s="92"/>
      <c r="I73" s="92"/>
    </row>
    <row r="74" spans="1:9" ht="19.5" customHeight="1">
      <c r="A74" s="93"/>
      <c r="B74" s="93"/>
      <c r="C74" s="93"/>
      <c r="D74" s="93"/>
      <c r="E74" s="93"/>
      <c r="F74" s="93"/>
      <c r="G74" s="93"/>
      <c r="H74" s="93"/>
      <c r="I74" s="93"/>
    </row>
    <row r="75" spans="1:9" ht="19.5" customHeight="1">
      <c r="A75" s="94" t="s">
        <v>91</v>
      </c>
      <c r="B75" s="95"/>
      <c r="C75" s="96"/>
      <c r="D75" s="97" t="s">
        <v>92</v>
      </c>
      <c r="E75" s="98"/>
      <c r="F75" s="98"/>
      <c r="G75" s="98"/>
      <c r="H75" s="98"/>
      <c r="I75" s="132"/>
    </row>
    <row r="76" spans="1:9" ht="19.5" customHeight="1">
      <c r="A76" s="99"/>
      <c r="B76" s="100"/>
      <c r="C76" s="101"/>
      <c r="D76" s="61" t="s">
        <v>39</v>
      </c>
      <c r="E76" s="66"/>
      <c r="F76" s="61" t="s">
        <v>40</v>
      </c>
      <c r="G76" s="66"/>
      <c r="H76" s="61" t="s">
        <v>41</v>
      </c>
      <c r="I76" s="66"/>
    </row>
    <row r="77" spans="1:9" ht="19.5" customHeight="1">
      <c r="A77" s="102" t="s">
        <v>93</v>
      </c>
      <c r="B77" s="103"/>
      <c r="C77" s="104"/>
      <c r="D77" s="105"/>
      <c r="E77" s="105"/>
      <c r="F77" s="105"/>
      <c r="G77" s="105"/>
      <c r="H77" s="106"/>
      <c r="I77" s="106"/>
    </row>
    <row r="78" spans="1:9" s="2" customFormat="1" ht="19.5" customHeight="1">
      <c r="A78" s="107" t="s">
        <v>94</v>
      </c>
      <c r="B78" s="108"/>
      <c r="C78" s="109" t="s">
        <v>95</v>
      </c>
      <c r="D78" s="110"/>
      <c r="E78" s="111"/>
      <c r="F78" s="105"/>
      <c r="G78" s="105"/>
      <c r="H78" s="112"/>
      <c r="I78" s="133"/>
    </row>
    <row r="79" spans="1:9" s="2" customFormat="1" ht="19.5" customHeight="1">
      <c r="A79" s="113"/>
      <c r="B79" s="114"/>
      <c r="C79" s="109" t="s">
        <v>96</v>
      </c>
      <c r="D79" s="105"/>
      <c r="E79" s="105"/>
      <c r="F79" s="105"/>
      <c r="G79" s="105"/>
      <c r="H79" s="106"/>
      <c r="I79" s="106"/>
    </row>
    <row r="80" spans="1:9" s="2" customFormat="1" ht="19.5" customHeight="1">
      <c r="A80" s="102" t="s">
        <v>97</v>
      </c>
      <c r="B80" s="103"/>
      <c r="C80" s="104"/>
      <c r="D80" s="109"/>
      <c r="E80" s="109"/>
      <c r="F80" s="105"/>
      <c r="G80" s="105"/>
      <c r="H80" s="106"/>
      <c r="I80" s="106"/>
    </row>
    <row r="81" spans="1:9" s="2" customFormat="1" ht="19.5" customHeight="1">
      <c r="A81" s="102" t="s">
        <v>98</v>
      </c>
      <c r="B81" s="103"/>
      <c r="C81" s="104"/>
      <c r="D81" s="109"/>
      <c r="E81" s="109"/>
      <c r="F81" s="109"/>
      <c r="G81" s="109"/>
      <c r="H81" s="109"/>
      <c r="I81" s="109"/>
    </row>
    <row r="82" spans="1:9" ht="19.5" customHeight="1">
      <c r="A82" s="115"/>
      <c r="B82" s="115"/>
      <c r="C82" s="115"/>
      <c r="D82" s="115"/>
      <c r="E82" s="115"/>
      <c r="F82" s="115"/>
      <c r="G82" s="115"/>
      <c r="H82" s="115"/>
      <c r="I82" s="115"/>
    </row>
    <row r="83" spans="1:9" ht="19.5" customHeight="1">
      <c r="A83" s="5" t="s">
        <v>99</v>
      </c>
      <c r="B83" s="5"/>
      <c r="C83" s="5"/>
      <c r="D83" s="5"/>
      <c r="E83" s="5"/>
      <c r="F83" s="5"/>
      <c r="G83" s="5"/>
      <c r="H83" s="5"/>
      <c r="I83" s="5"/>
    </row>
    <row r="84" spans="1:9" ht="19.5" customHeight="1">
      <c r="A84" s="57"/>
      <c r="B84" s="57"/>
      <c r="C84" s="57"/>
      <c r="D84" s="57"/>
      <c r="E84" s="57"/>
      <c r="F84" s="57"/>
      <c r="G84" s="57"/>
      <c r="H84" s="57"/>
      <c r="I84" s="57"/>
    </row>
    <row r="85" spans="1:9" ht="27" customHeight="1">
      <c r="A85" s="22" t="s">
        <v>100</v>
      </c>
      <c r="B85" s="22"/>
      <c r="C85" s="23" t="s">
        <v>101</v>
      </c>
      <c r="D85" s="23" t="s">
        <v>102</v>
      </c>
      <c r="E85" s="32" t="s">
        <v>100</v>
      </c>
      <c r="F85" s="37"/>
      <c r="G85" s="32" t="s">
        <v>101</v>
      </c>
      <c r="H85" s="37"/>
      <c r="I85" s="23" t="s">
        <v>102</v>
      </c>
    </row>
    <row r="86" spans="1:9" ht="19.5" customHeight="1">
      <c r="A86" s="116" t="s">
        <v>103</v>
      </c>
      <c r="B86" s="116"/>
      <c r="C86" s="117">
        <v>27527.03</v>
      </c>
      <c r="D86" s="118">
        <f>C86/$A$23</f>
        <v>31.280715909090908</v>
      </c>
      <c r="E86" s="119" t="s">
        <v>104</v>
      </c>
      <c r="F86" s="120"/>
      <c r="G86" s="121">
        <v>352.96</v>
      </c>
      <c r="H86" s="122"/>
      <c r="I86" s="134">
        <f>G86/$A$23</f>
        <v>0.40109090909090905</v>
      </c>
    </row>
    <row r="87" spans="1:9" ht="19.5" customHeight="1">
      <c r="A87" s="116" t="s">
        <v>105</v>
      </c>
      <c r="B87" s="116"/>
      <c r="C87" s="117">
        <f>218158.02+422060.13+46712.07+16640.76</f>
        <v>703570.98</v>
      </c>
      <c r="D87" s="118">
        <f aca="true" t="shared" si="4" ref="D87:D95">C87/$A$23</f>
        <v>799.5124772727272</v>
      </c>
      <c r="E87" s="119" t="s">
        <v>106</v>
      </c>
      <c r="F87" s="120"/>
      <c r="G87" s="121">
        <v>3007.11</v>
      </c>
      <c r="H87" s="122"/>
      <c r="I87" s="134">
        <f>G87/$A$23</f>
        <v>3.4171704545454546</v>
      </c>
    </row>
    <row r="88" spans="1:9" ht="19.5" customHeight="1">
      <c r="A88" s="116" t="s">
        <v>107</v>
      </c>
      <c r="B88" s="116"/>
      <c r="C88" s="117">
        <v>390345.45</v>
      </c>
      <c r="D88" s="118">
        <f t="shared" si="4"/>
        <v>443.57437500000003</v>
      </c>
      <c r="E88" s="119" t="s">
        <v>108</v>
      </c>
      <c r="F88" s="120"/>
      <c r="G88" s="121">
        <v>351747.29</v>
      </c>
      <c r="H88" s="122"/>
      <c r="I88" s="134">
        <f>G88/$A$23</f>
        <v>399.7128295454545</v>
      </c>
    </row>
    <row r="89" spans="1:9" ht="19.5" customHeight="1">
      <c r="A89" s="116" t="s">
        <v>109</v>
      </c>
      <c r="B89" s="116"/>
      <c r="C89" s="117">
        <v>129.73</v>
      </c>
      <c r="D89" s="118">
        <f t="shared" si="4"/>
        <v>0.14742045454545452</v>
      </c>
      <c r="E89" s="119" t="s">
        <v>110</v>
      </c>
      <c r="F89" s="120"/>
      <c r="G89" s="119">
        <v>6941.4</v>
      </c>
      <c r="H89" s="120"/>
      <c r="I89" s="134">
        <f>G89/$A$23</f>
        <v>7.887954545454545</v>
      </c>
    </row>
    <row r="90" spans="1:9" ht="19.5" customHeight="1">
      <c r="A90" s="116" t="s">
        <v>111</v>
      </c>
      <c r="B90" s="116"/>
      <c r="C90" s="117">
        <v>1356.59</v>
      </c>
      <c r="D90" s="118">
        <f t="shared" si="4"/>
        <v>1.5415795454545453</v>
      </c>
      <c r="E90" s="119" t="s">
        <v>112</v>
      </c>
      <c r="F90" s="120"/>
      <c r="G90" s="119" t="s">
        <v>7</v>
      </c>
      <c r="H90" s="120"/>
      <c r="I90" s="134"/>
    </row>
    <row r="91" spans="1:9" ht="19.5" customHeight="1">
      <c r="A91" s="123" t="s">
        <v>113</v>
      </c>
      <c r="B91" s="116"/>
      <c r="C91" s="117">
        <v>2870.51</v>
      </c>
      <c r="D91" s="118">
        <f t="shared" si="4"/>
        <v>3.261943181818182</v>
      </c>
      <c r="E91" s="124" t="s">
        <v>114</v>
      </c>
      <c r="F91" s="125"/>
      <c r="G91" s="119">
        <v>1289.49</v>
      </c>
      <c r="H91" s="120"/>
      <c r="I91" s="134">
        <f>G91/$A$23</f>
        <v>1.4653295454545454</v>
      </c>
    </row>
    <row r="92" spans="1:9" ht="19.5" customHeight="1">
      <c r="A92" s="123" t="s">
        <v>115</v>
      </c>
      <c r="B92" s="126"/>
      <c r="C92" s="117">
        <v>5408.89</v>
      </c>
      <c r="D92" s="118">
        <f t="shared" si="4"/>
        <v>6.146465909090909</v>
      </c>
      <c r="E92" s="119" t="s">
        <v>116</v>
      </c>
      <c r="F92" s="120"/>
      <c r="G92" s="119" t="s">
        <v>7</v>
      </c>
      <c r="H92" s="120"/>
      <c r="I92" s="134"/>
    </row>
    <row r="93" spans="1:9" ht="19.5" customHeight="1">
      <c r="A93" s="123" t="s">
        <v>117</v>
      </c>
      <c r="B93" s="126"/>
      <c r="C93" s="117">
        <v>68.67</v>
      </c>
      <c r="D93" s="118">
        <f t="shared" si="4"/>
        <v>0.07803409090909091</v>
      </c>
      <c r="E93" s="119" t="s">
        <v>118</v>
      </c>
      <c r="F93" s="120"/>
      <c r="G93" s="119">
        <v>146.88</v>
      </c>
      <c r="H93" s="120"/>
      <c r="I93" s="134">
        <f>G93/$A$23</f>
        <v>0.1669090909090909</v>
      </c>
    </row>
    <row r="94" spans="1:9" ht="19.5" customHeight="1">
      <c r="A94" s="127" t="s">
        <v>119</v>
      </c>
      <c r="B94" s="126"/>
      <c r="C94" s="128" t="s">
        <v>7</v>
      </c>
      <c r="D94" s="118"/>
      <c r="E94" s="119" t="s">
        <v>120</v>
      </c>
      <c r="F94" s="120"/>
      <c r="G94" s="119">
        <v>5152.51</v>
      </c>
      <c r="H94" s="120"/>
      <c r="I94" s="134">
        <f>G94/$A$23</f>
        <v>5.855125</v>
      </c>
    </row>
    <row r="95" spans="1:9" ht="19.5" customHeight="1">
      <c r="A95" s="123" t="s">
        <v>121</v>
      </c>
      <c r="B95" s="126"/>
      <c r="C95" s="117">
        <v>7605.89</v>
      </c>
      <c r="D95" s="118">
        <f t="shared" si="4"/>
        <v>8.643056818181819</v>
      </c>
      <c r="E95" s="119" t="s">
        <v>122</v>
      </c>
      <c r="F95" s="120"/>
      <c r="G95" s="119">
        <v>1134.01</v>
      </c>
      <c r="H95" s="120"/>
      <c r="I95" s="134">
        <f>G95/$A$23</f>
        <v>1.2886477272727273</v>
      </c>
    </row>
    <row r="96" spans="1:9" ht="19.5" customHeight="1">
      <c r="A96" s="129"/>
      <c r="B96" s="129"/>
      <c r="C96" s="130"/>
      <c r="D96" s="131" t="s">
        <v>7</v>
      </c>
      <c r="E96" s="119"/>
      <c r="F96" s="120"/>
      <c r="G96" s="119"/>
      <c r="H96" s="120"/>
      <c r="I96" s="130"/>
    </row>
  </sheetData>
  <sheetProtection/>
  <mergeCells count="269">
    <mergeCell ref="A1:I1"/>
    <mergeCell ref="A2:I2"/>
    <mergeCell ref="A3:I3"/>
    <mergeCell ref="A4:I4"/>
    <mergeCell ref="A5:B5"/>
    <mergeCell ref="C5:D5"/>
    <mergeCell ref="E5:F5"/>
    <mergeCell ref="G5:I5"/>
    <mergeCell ref="A6:B6"/>
    <mergeCell ref="C6:D6"/>
    <mergeCell ref="E6:F6"/>
    <mergeCell ref="G6:I6"/>
    <mergeCell ref="A7:B7"/>
    <mergeCell ref="C7:D7"/>
    <mergeCell ref="E7:F7"/>
    <mergeCell ref="G7:I7"/>
    <mergeCell ref="A8:B8"/>
    <mergeCell ref="C8:D8"/>
    <mergeCell ref="E8:F8"/>
    <mergeCell ref="G8:I8"/>
    <mergeCell ref="A9:B9"/>
    <mergeCell ref="C9:D9"/>
    <mergeCell ref="E9:F9"/>
    <mergeCell ref="G9:I9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A20:I20"/>
    <mergeCell ref="A21:I21"/>
    <mergeCell ref="A22:I22"/>
    <mergeCell ref="A23:I23"/>
    <mergeCell ref="A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A35:C35"/>
    <mergeCell ref="D35:E35"/>
    <mergeCell ref="F35:G35"/>
    <mergeCell ref="H35:I35"/>
    <mergeCell ref="A36:I36"/>
    <mergeCell ref="A37:I37"/>
    <mergeCell ref="A38:I38"/>
    <mergeCell ref="D39:I39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I54"/>
    <mergeCell ref="A55:I55"/>
    <mergeCell ref="A56:I56"/>
    <mergeCell ref="D57:I57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I72"/>
    <mergeCell ref="A73:I73"/>
    <mergeCell ref="A74:I74"/>
    <mergeCell ref="D75:I75"/>
    <mergeCell ref="D76:E76"/>
    <mergeCell ref="F76:G76"/>
    <mergeCell ref="H76:I76"/>
    <mergeCell ref="A77:C77"/>
    <mergeCell ref="D77:E77"/>
    <mergeCell ref="F77:G77"/>
    <mergeCell ref="H77:I77"/>
    <mergeCell ref="D78:E78"/>
    <mergeCell ref="F78:G78"/>
    <mergeCell ref="H78:I78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I82"/>
    <mergeCell ref="A83:I83"/>
    <mergeCell ref="A84:I84"/>
    <mergeCell ref="A85:B85"/>
    <mergeCell ref="E85:F85"/>
    <mergeCell ref="G85:H85"/>
    <mergeCell ref="A86:B86"/>
    <mergeCell ref="E86:F86"/>
    <mergeCell ref="G86:H86"/>
    <mergeCell ref="A87:B87"/>
    <mergeCell ref="E87:F87"/>
    <mergeCell ref="G87:H87"/>
    <mergeCell ref="A88:B88"/>
    <mergeCell ref="E88:F88"/>
    <mergeCell ref="G88:H88"/>
    <mergeCell ref="A89:B89"/>
    <mergeCell ref="E89:F89"/>
    <mergeCell ref="G89:H89"/>
    <mergeCell ref="A90:B90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A96:B96"/>
    <mergeCell ref="E96:F96"/>
    <mergeCell ref="G96:H96"/>
    <mergeCell ref="A10:A19"/>
    <mergeCell ref="A26:A30"/>
    <mergeCell ref="A39:C40"/>
    <mergeCell ref="A57:C58"/>
    <mergeCell ref="A78:B79"/>
    <mergeCell ref="A75:C76"/>
  </mergeCells>
  <printOptions/>
  <pageMargins left="0.61" right="0.41" top="0.8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小九九</cp:lastModifiedBy>
  <cp:lastPrinted>2018-03-16T02:39:00Z</cp:lastPrinted>
  <dcterms:created xsi:type="dcterms:W3CDTF">2009-09-17T04:13:42Z</dcterms:created>
  <dcterms:modified xsi:type="dcterms:W3CDTF">2024-01-10T10:09:56Z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A2764EFC8F9641B1916F21148A3B5A04_13</vt:lpwstr>
  </property>
</Properties>
</file>